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rawac\"/>
    </mc:Choice>
  </mc:AlternateContent>
  <xr:revisionPtr revIDLastSave="0" documentId="13_ncr:1_{B0E561DB-6112-49BF-A846-A2C23B2B4030}" xr6:coauthVersionLast="44" xr6:coauthVersionMax="44" xr10:uidLastSave="{00000000-0000-0000-0000-000000000000}"/>
  <bookViews>
    <workbookView xWindow="-25320" yWindow="210" windowWidth="25440" windowHeight="15390" xr2:uid="{00000000-000D-0000-FFFF-FFFF00000000}"/>
  </bookViews>
  <sheets>
    <sheet name="Eingabe" sheetId="1" r:id="rId1"/>
    <sheet name="Ergebnisse" sheetId="2" r:id="rId2"/>
    <sheet name="Stand-Diagramm" sheetId="11" r:id="rId3"/>
    <sheet name="Gang-Diagramm(neu)" sheetId="13" r:id="rId4"/>
    <sheet name="Gang-Diagramm" sheetId="9" r:id="rId5"/>
    <sheet name="Häufigkeits-Diagramm" sheetId="10" r:id="rId6"/>
    <sheet name="Rhythmus" sheetId="12" r:id="rId7"/>
    <sheet name="ReadMe" sheetId="4" r:id="rId8"/>
    <sheet name="Hilfsrechnungen" sheetId="3"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4" i="3" l="1"/>
  <c r="B16" i="3" l="1"/>
  <c r="B17" i="3"/>
  <c r="B18" i="3"/>
  <c r="B19" i="3"/>
  <c r="B20" i="3"/>
  <c r="B21" i="3"/>
  <c r="C21" i="3" s="1"/>
  <c r="AL35" i="3" s="1"/>
  <c r="AL36" i="3" s="1"/>
  <c r="B22" i="3"/>
  <c r="C22" i="3" s="1"/>
  <c r="AL37" i="3" s="1"/>
  <c r="AL38" i="3" s="1"/>
  <c r="B23" i="3"/>
  <c r="B25" i="3"/>
  <c r="B26" i="3"/>
  <c r="B27" i="3"/>
  <c r="B28" i="3"/>
  <c r="B29" i="3"/>
  <c r="C29" i="3" s="1"/>
  <c r="AL51" i="3" s="1"/>
  <c r="AL52" i="3" s="1"/>
  <c r="B30" i="3"/>
  <c r="C30" i="3" s="1"/>
  <c r="AL53" i="3" s="1"/>
  <c r="AL54" i="3" s="1"/>
  <c r="B31" i="3"/>
  <c r="B32" i="3"/>
  <c r="B33" i="3"/>
  <c r="B34" i="3"/>
  <c r="B35" i="3"/>
  <c r="B36" i="3"/>
  <c r="B37" i="3"/>
  <c r="C37" i="3" s="1"/>
  <c r="AL67" i="3" s="1"/>
  <c r="AL68" i="3" s="1"/>
  <c r="B38" i="3"/>
  <c r="B39" i="3"/>
  <c r="AR8" i="3"/>
  <c r="AR7" i="3"/>
  <c r="AP8" i="3"/>
  <c r="AP9" i="3"/>
  <c r="AP10" i="3"/>
  <c r="AP11" i="3"/>
  <c r="AQ11" i="3" s="1"/>
  <c r="AP12" i="3"/>
  <c r="AQ12" i="3" s="1"/>
  <c r="AP13" i="3"/>
  <c r="AQ13" i="3" s="1"/>
  <c r="AP14" i="3"/>
  <c r="AQ14" i="3" s="1"/>
  <c r="AP15" i="3"/>
  <c r="AQ15" i="3" s="1"/>
  <c r="AP7" i="3"/>
  <c r="AP41" i="3"/>
  <c r="AQ41" i="3" s="1"/>
  <c r="AP42" i="3"/>
  <c r="AQ42" i="3" s="1"/>
  <c r="AP43" i="3"/>
  <c r="AQ43" i="3" s="1"/>
  <c r="AP44" i="3"/>
  <c r="AQ44" i="3" s="1"/>
  <c r="AP45" i="3"/>
  <c r="AQ45" i="3" s="1"/>
  <c r="AP46" i="3"/>
  <c r="AQ46" i="3" s="1"/>
  <c r="AP47" i="3"/>
  <c r="AQ47" i="3" s="1"/>
  <c r="AP48" i="3"/>
  <c r="AQ48" i="3" s="1"/>
  <c r="AP49" i="3"/>
  <c r="AQ49" i="3" s="1"/>
  <c r="AP50" i="3"/>
  <c r="AQ50" i="3" s="1"/>
  <c r="AP51" i="3"/>
  <c r="AQ51" i="3" s="1"/>
  <c r="AP52" i="3"/>
  <c r="AQ52" i="3" s="1"/>
  <c r="AP53" i="3"/>
  <c r="AQ53" i="3" s="1"/>
  <c r="AP54" i="3"/>
  <c r="AQ54" i="3" s="1"/>
  <c r="AP55" i="3"/>
  <c r="AQ55" i="3" s="1"/>
  <c r="AP56" i="3"/>
  <c r="AQ56" i="3" s="1"/>
  <c r="AP57" i="3"/>
  <c r="AQ57" i="3" s="1"/>
  <c r="AP58" i="3"/>
  <c r="AQ58" i="3" s="1"/>
  <c r="AP59" i="3"/>
  <c r="AQ59" i="3" s="1"/>
  <c r="AP60" i="3"/>
  <c r="AQ60" i="3" s="1"/>
  <c r="AP61" i="3"/>
  <c r="AQ61" i="3" s="1"/>
  <c r="AP62" i="3"/>
  <c r="AQ62" i="3" s="1"/>
  <c r="AP63" i="3"/>
  <c r="AQ63" i="3" s="1"/>
  <c r="AP64" i="3"/>
  <c r="AQ64" i="3" s="1"/>
  <c r="AP65" i="3"/>
  <c r="AQ65" i="3" s="1"/>
  <c r="AP66" i="3"/>
  <c r="AQ66" i="3" s="1"/>
  <c r="AP67" i="3"/>
  <c r="AQ67" i="3" s="1"/>
  <c r="AP68" i="3"/>
  <c r="AQ68" i="3" s="1"/>
  <c r="AP69" i="3"/>
  <c r="AQ69" i="3" s="1"/>
  <c r="AP70" i="3"/>
  <c r="AQ70" i="3" s="1"/>
  <c r="AP71" i="3"/>
  <c r="AQ71" i="3" s="1"/>
  <c r="AP72" i="3"/>
  <c r="AQ72" i="3" s="1"/>
  <c r="AP73" i="3"/>
  <c r="AQ73" i="3" s="1"/>
  <c r="AP74" i="3"/>
  <c r="AQ74" i="3" s="1"/>
  <c r="AP75" i="3"/>
  <c r="AQ75" i="3" s="1"/>
  <c r="AP76" i="3"/>
  <c r="AQ76" i="3" s="1"/>
  <c r="AP77" i="3"/>
  <c r="AQ77" i="3" s="1"/>
  <c r="AP78" i="3"/>
  <c r="AQ78" i="3" s="1"/>
  <c r="AP79" i="3"/>
  <c r="AQ79" i="3" s="1"/>
  <c r="AP80" i="3"/>
  <c r="AQ80" i="3" s="1"/>
  <c r="AP81" i="3"/>
  <c r="AQ81" i="3" s="1"/>
  <c r="AP82" i="3"/>
  <c r="AQ82" i="3" s="1"/>
  <c r="AP83" i="3"/>
  <c r="AQ83" i="3" s="1"/>
  <c r="AP84" i="3"/>
  <c r="AQ84" i="3" s="1"/>
  <c r="AP85" i="3"/>
  <c r="AQ85" i="3" s="1"/>
  <c r="AP86" i="3"/>
  <c r="AQ86" i="3" s="1"/>
  <c r="AP87" i="3"/>
  <c r="AQ87" i="3" s="1"/>
  <c r="AP88" i="3"/>
  <c r="AQ88" i="3" s="1"/>
  <c r="AP89" i="3"/>
  <c r="AQ89" i="3" s="1"/>
  <c r="AP90" i="3"/>
  <c r="AQ90" i="3" s="1"/>
  <c r="AP91" i="3"/>
  <c r="AQ91" i="3" s="1"/>
  <c r="AP92" i="3"/>
  <c r="AQ92" i="3" s="1"/>
  <c r="AP93" i="3"/>
  <c r="AQ93" i="3" s="1"/>
  <c r="AP94" i="3"/>
  <c r="AQ94" i="3" s="1"/>
  <c r="AP95" i="3"/>
  <c r="AQ95" i="3" s="1"/>
  <c r="AP96" i="3"/>
  <c r="AQ96" i="3" s="1"/>
  <c r="AP97" i="3"/>
  <c r="AQ97" i="3" s="1"/>
  <c r="AP98" i="3"/>
  <c r="AQ98" i="3" s="1"/>
  <c r="AP99" i="3"/>
  <c r="AQ99" i="3" s="1"/>
  <c r="AP100" i="3"/>
  <c r="AQ100" i="3" s="1"/>
  <c r="AP101" i="3"/>
  <c r="AQ101" i="3" s="1"/>
  <c r="AP102" i="3"/>
  <c r="AQ102" i="3" s="1"/>
  <c r="AP103" i="3"/>
  <c r="AQ103" i="3" s="1"/>
  <c r="AP104" i="3"/>
  <c r="AQ104" i="3" s="1"/>
  <c r="AP105" i="3"/>
  <c r="AQ105" i="3" s="1"/>
  <c r="AP106" i="3"/>
  <c r="AQ106" i="3" s="1"/>
  <c r="AO16" i="3"/>
  <c r="AO40" i="3"/>
  <c r="AO48" i="3"/>
  <c r="AO49" i="3"/>
  <c r="AO56" i="3"/>
  <c r="AO64" i="3"/>
  <c r="AO65" i="3"/>
  <c r="AO73" i="3"/>
  <c r="AO80" i="3"/>
  <c r="AO81" i="3"/>
  <c r="AO88" i="3"/>
  <c r="AO89" i="3"/>
  <c r="AO96" i="3"/>
  <c r="AO97" i="3"/>
  <c r="AO105" i="3"/>
  <c r="AL176" i="3"/>
  <c r="AL170" i="3"/>
  <c r="AL96" i="3"/>
  <c r="AL90" i="3"/>
  <c r="AK59" i="3"/>
  <c r="AK63" i="3"/>
  <c r="AK183" i="3"/>
  <c r="A10" i="3"/>
  <c r="AK13" i="3" s="1"/>
  <c r="T3" i="3"/>
  <c r="T4" i="3" s="1"/>
  <c r="R2" i="3" s="1"/>
  <c r="C2" i="3"/>
  <c r="D2" i="3"/>
  <c r="F2" i="3"/>
  <c r="A33" i="3"/>
  <c r="D33" i="3"/>
  <c r="E3" i="3"/>
  <c r="A6" i="3"/>
  <c r="AK6" i="3" s="1"/>
  <c r="D6" i="3"/>
  <c r="B6" i="3"/>
  <c r="A7" i="3"/>
  <c r="AK7" i="3" s="1"/>
  <c r="D7" i="3"/>
  <c r="B7" i="3"/>
  <c r="A8" i="3"/>
  <c r="AK9" i="3" s="1"/>
  <c r="D8" i="3"/>
  <c r="B8" i="3"/>
  <c r="C8" i="3" s="1"/>
  <c r="AL9" i="3" s="1"/>
  <c r="AL10" i="3" s="1"/>
  <c r="A9" i="3"/>
  <c r="AK11" i="3" s="1"/>
  <c r="D9" i="3"/>
  <c r="B9" i="3"/>
  <c r="D10" i="3"/>
  <c r="B10" i="3"/>
  <c r="C10" i="3" s="1"/>
  <c r="AL13" i="3" s="1"/>
  <c r="AL14" i="3" s="1"/>
  <c r="A11" i="3"/>
  <c r="AK15" i="3" s="1"/>
  <c r="D11" i="3"/>
  <c r="B11" i="3"/>
  <c r="C11" i="3" s="1"/>
  <c r="AL15" i="3" s="1"/>
  <c r="AL16" i="3" s="1"/>
  <c r="A12" i="3"/>
  <c r="AK17" i="3" s="1"/>
  <c r="D12" i="3"/>
  <c r="B12" i="3"/>
  <c r="A13" i="3"/>
  <c r="AK19" i="3" s="1"/>
  <c r="D13" i="3"/>
  <c r="B13" i="3"/>
  <c r="C13" i="3" s="1"/>
  <c r="AL19" i="3" s="1"/>
  <c r="AL20" i="3" s="1"/>
  <c r="A14" i="3"/>
  <c r="AK21" i="3" s="1"/>
  <c r="D14" i="3"/>
  <c r="B14" i="3"/>
  <c r="C14" i="3" s="1"/>
  <c r="AL21" i="3" s="1"/>
  <c r="AL22" i="3" s="1"/>
  <c r="A15" i="3"/>
  <c r="AK23" i="3" s="1"/>
  <c r="D15" i="3"/>
  <c r="B15" i="3"/>
  <c r="A16" i="3"/>
  <c r="AK25" i="3" s="1"/>
  <c r="D16" i="3"/>
  <c r="C16" i="3"/>
  <c r="AL25" i="3" s="1"/>
  <c r="AL26" i="3" s="1"/>
  <c r="A17" i="3"/>
  <c r="AK27" i="3" s="1"/>
  <c r="D17" i="3"/>
  <c r="A18" i="3"/>
  <c r="AK29" i="3" s="1"/>
  <c r="D18" i="3"/>
  <c r="C18" i="3"/>
  <c r="AL29" i="3" s="1"/>
  <c r="AL30" i="3" s="1"/>
  <c r="A19" i="3"/>
  <c r="AK31" i="3" s="1"/>
  <c r="D19" i="3"/>
  <c r="C19" i="3"/>
  <c r="AL31" i="3" s="1"/>
  <c r="AL32" i="3" s="1"/>
  <c r="A20" i="3"/>
  <c r="AK33" i="3" s="1"/>
  <c r="D20" i="3"/>
  <c r="C20" i="3"/>
  <c r="AL33" i="3" s="1"/>
  <c r="AL34" i="3" s="1"/>
  <c r="A21" i="3"/>
  <c r="AK35" i="3" s="1"/>
  <c r="D21" i="3"/>
  <c r="A22" i="3"/>
  <c r="AK37" i="3" s="1"/>
  <c r="D22" i="3"/>
  <c r="A23" i="3"/>
  <c r="AK39" i="3" s="1"/>
  <c r="D23" i="3"/>
  <c r="A24" i="3"/>
  <c r="AK41" i="3" s="1"/>
  <c r="D24" i="3"/>
  <c r="A25" i="3"/>
  <c r="AK43" i="3" s="1"/>
  <c r="D25" i="3"/>
  <c r="C25" i="3"/>
  <c r="AL43" i="3" s="1"/>
  <c r="AL44" i="3" s="1"/>
  <c r="A26" i="3"/>
  <c r="AK45" i="3" s="1"/>
  <c r="D26" i="3"/>
  <c r="C26" i="3"/>
  <c r="AL45" i="3" s="1"/>
  <c r="AL46" i="3" s="1"/>
  <c r="A27" i="3"/>
  <c r="AK47" i="3" s="1"/>
  <c r="D27" i="3"/>
  <c r="C27" i="3"/>
  <c r="AL47" i="3" s="1"/>
  <c r="AL48" i="3" s="1"/>
  <c r="A28" i="3"/>
  <c r="AK49" i="3" s="1"/>
  <c r="D28" i="3"/>
  <c r="C28" i="3"/>
  <c r="AL49" i="3" s="1"/>
  <c r="AL50" i="3" s="1"/>
  <c r="A29" i="3"/>
  <c r="AK51" i="3" s="1"/>
  <c r="D29" i="3"/>
  <c r="A30" i="3"/>
  <c r="AK53" i="3" s="1"/>
  <c r="D30" i="3"/>
  <c r="A31" i="3"/>
  <c r="AK55" i="3" s="1"/>
  <c r="D31" i="3"/>
  <c r="C31" i="3"/>
  <c r="AL55" i="3" s="1"/>
  <c r="AL56" i="3" s="1"/>
  <c r="A32" i="3"/>
  <c r="AK57" i="3" s="1"/>
  <c r="D32" i="3"/>
  <c r="C32" i="3"/>
  <c r="AL57" i="3" s="1"/>
  <c r="AL58" i="3" s="1"/>
  <c r="AI106" i="3"/>
  <c r="AI105" i="3"/>
  <c r="AI104" i="3"/>
  <c r="AI103" i="3"/>
  <c r="AI102" i="3"/>
  <c r="AI101" i="3"/>
  <c r="AI100" i="3"/>
  <c r="AI99" i="3"/>
  <c r="AI98" i="3"/>
  <c r="AI97" i="3"/>
  <c r="AI96" i="3"/>
  <c r="AI95" i="3"/>
  <c r="AI94" i="3"/>
  <c r="AI93" i="3"/>
  <c r="AI92" i="3"/>
  <c r="AI91" i="3"/>
  <c r="AI90" i="3"/>
  <c r="AI89" i="3"/>
  <c r="AI88" i="3"/>
  <c r="AI87" i="3"/>
  <c r="AI86" i="3"/>
  <c r="AI85" i="3"/>
  <c r="AI84" i="3"/>
  <c r="AI83" i="3"/>
  <c r="AI82" i="3"/>
  <c r="AI81" i="3"/>
  <c r="AI80" i="3"/>
  <c r="AI79" i="3"/>
  <c r="AI78" i="3"/>
  <c r="AI77" i="3"/>
  <c r="AI76" i="3"/>
  <c r="AI75" i="3"/>
  <c r="AI74" i="3"/>
  <c r="AI73" i="3"/>
  <c r="AI72" i="3"/>
  <c r="AI71" i="3"/>
  <c r="AI70" i="3"/>
  <c r="AI69" i="3"/>
  <c r="AI68" i="3"/>
  <c r="AI67" i="3"/>
  <c r="AI66" i="3"/>
  <c r="AI65" i="3"/>
  <c r="AI64" i="3"/>
  <c r="AI63" i="3"/>
  <c r="AI62" i="3"/>
  <c r="AI61" i="3"/>
  <c r="AI60" i="3"/>
  <c r="AI59" i="3"/>
  <c r="AI58" i="3"/>
  <c r="AI57" i="3"/>
  <c r="AI56" i="3"/>
  <c r="AI55" i="3"/>
  <c r="AI54" i="3"/>
  <c r="AI53" i="3"/>
  <c r="AI52" i="3"/>
  <c r="AI51" i="3"/>
  <c r="AI50" i="3"/>
  <c r="AI49" i="3"/>
  <c r="AI48" i="3"/>
  <c r="AI47" i="3"/>
  <c r="AI46" i="3"/>
  <c r="AI45" i="3"/>
  <c r="AI44" i="3"/>
  <c r="AI43" i="3"/>
  <c r="AI42" i="3"/>
  <c r="AI41" i="3"/>
  <c r="AI40" i="3"/>
  <c r="AI39" i="3"/>
  <c r="AI38" i="3"/>
  <c r="AI37" i="3"/>
  <c r="AI36" i="3"/>
  <c r="AI35" i="3"/>
  <c r="AI34" i="3"/>
  <c r="AI33" i="3"/>
  <c r="AI32" i="3"/>
  <c r="AI31" i="3"/>
  <c r="AI30" i="3"/>
  <c r="AI29" i="3"/>
  <c r="AI28" i="3"/>
  <c r="AI27" i="3"/>
  <c r="AI26" i="3"/>
  <c r="AI25" i="3"/>
  <c r="AI24" i="3"/>
  <c r="AI23" i="3"/>
  <c r="AI22" i="3"/>
  <c r="AI21" i="3"/>
  <c r="AI20" i="3"/>
  <c r="AI19" i="3"/>
  <c r="AI18" i="3"/>
  <c r="AI17" i="3"/>
  <c r="AI16" i="3"/>
  <c r="AI15" i="3"/>
  <c r="AI14" i="3"/>
  <c r="AI13" i="3"/>
  <c r="AI12" i="3"/>
  <c r="AI11" i="3"/>
  <c r="AI10" i="3"/>
  <c r="AI9" i="3"/>
  <c r="AI8" i="3"/>
  <c r="AI7" i="3"/>
  <c r="A106" i="3"/>
  <c r="AK205" i="3" s="1"/>
  <c r="A105" i="3"/>
  <c r="AK203" i="3" s="1"/>
  <c r="B106" i="3"/>
  <c r="C106" i="3" s="1"/>
  <c r="AL205" i="3" s="1"/>
  <c r="B105" i="3"/>
  <c r="C105" i="3" s="1"/>
  <c r="AL203" i="3" s="1"/>
  <c r="AL204" i="3" s="1"/>
  <c r="A104" i="3"/>
  <c r="AK201" i="3" s="1"/>
  <c r="B104" i="3"/>
  <c r="A103" i="3"/>
  <c r="AK199" i="3" s="1"/>
  <c r="B103" i="3"/>
  <c r="A102" i="3"/>
  <c r="AK197" i="3" s="1"/>
  <c r="B102" i="3"/>
  <c r="A101" i="3"/>
  <c r="AK195" i="3" s="1"/>
  <c r="B101" i="3"/>
  <c r="C101" i="3" s="1"/>
  <c r="AL195" i="3" s="1"/>
  <c r="AL196" i="3" s="1"/>
  <c r="A100" i="3"/>
  <c r="AK193" i="3" s="1"/>
  <c r="B100" i="3"/>
  <c r="A99" i="3"/>
  <c r="AK191" i="3" s="1"/>
  <c r="B99" i="3"/>
  <c r="A98" i="3"/>
  <c r="AK189" i="3" s="1"/>
  <c r="B98" i="3"/>
  <c r="C98" i="3" s="1"/>
  <c r="AL189" i="3" s="1"/>
  <c r="AL190" i="3" s="1"/>
  <c r="A97" i="3"/>
  <c r="AK187" i="3" s="1"/>
  <c r="B97" i="3"/>
  <c r="C97" i="3" s="1"/>
  <c r="AL187" i="3" s="1"/>
  <c r="AL188" i="3" s="1"/>
  <c r="A96" i="3"/>
  <c r="AK185" i="3" s="1"/>
  <c r="B96" i="3"/>
  <c r="C96" i="3" s="1"/>
  <c r="AL185" i="3" s="1"/>
  <c r="AL186" i="3" s="1"/>
  <c r="A95" i="3"/>
  <c r="B95" i="3"/>
  <c r="A94" i="3"/>
  <c r="AK181" i="3" s="1"/>
  <c r="B94" i="3"/>
  <c r="C94" i="3" s="1"/>
  <c r="AL181" i="3" s="1"/>
  <c r="AL182" i="3" s="1"/>
  <c r="A93" i="3"/>
  <c r="AK179" i="3" s="1"/>
  <c r="B93" i="3"/>
  <c r="C93" i="3" s="1"/>
  <c r="AL179" i="3" s="1"/>
  <c r="AL180" i="3" s="1"/>
  <c r="A92" i="3"/>
  <c r="AK177" i="3" s="1"/>
  <c r="B92" i="3"/>
  <c r="C92" i="3" s="1"/>
  <c r="AL177" i="3" s="1"/>
  <c r="AL178" i="3" s="1"/>
  <c r="A91" i="3"/>
  <c r="AK175" i="3" s="1"/>
  <c r="B91" i="3"/>
  <c r="C91" i="3" s="1"/>
  <c r="AL175" i="3" s="1"/>
  <c r="A90" i="3"/>
  <c r="AK173" i="3" s="1"/>
  <c r="B90" i="3"/>
  <c r="C90" i="3" s="1"/>
  <c r="AL173" i="3" s="1"/>
  <c r="AL174" i="3" s="1"/>
  <c r="A89" i="3"/>
  <c r="AK171" i="3" s="1"/>
  <c r="B89" i="3"/>
  <c r="C89" i="3" s="1"/>
  <c r="AL171" i="3" s="1"/>
  <c r="AL172" i="3" s="1"/>
  <c r="A88" i="3"/>
  <c r="AK169" i="3" s="1"/>
  <c r="B88" i="3"/>
  <c r="C88" i="3" s="1"/>
  <c r="AL169" i="3" s="1"/>
  <c r="A87" i="3"/>
  <c r="AK167" i="3" s="1"/>
  <c r="B87" i="3"/>
  <c r="C87" i="3" s="1"/>
  <c r="AL167" i="3" s="1"/>
  <c r="AL168" i="3" s="1"/>
  <c r="A86" i="3"/>
  <c r="AK165" i="3" s="1"/>
  <c r="B86" i="3"/>
  <c r="C86" i="3" s="1"/>
  <c r="AL165" i="3" s="1"/>
  <c r="AL166" i="3" s="1"/>
  <c r="A85" i="3"/>
  <c r="AK163" i="3" s="1"/>
  <c r="B85" i="3"/>
  <c r="C85" i="3" s="1"/>
  <c r="AL163" i="3" s="1"/>
  <c r="AL164" i="3" s="1"/>
  <c r="A84" i="3"/>
  <c r="AK161" i="3" s="1"/>
  <c r="B84" i="3"/>
  <c r="C84" i="3" s="1"/>
  <c r="AL161" i="3" s="1"/>
  <c r="AL162" i="3" s="1"/>
  <c r="A83" i="3"/>
  <c r="AK159" i="3" s="1"/>
  <c r="B83" i="3"/>
  <c r="C83" i="3" s="1"/>
  <c r="AL159" i="3" s="1"/>
  <c r="AL160" i="3" s="1"/>
  <c r="A82" i="3"/>
  <c r="AK157" i="3" s="1"/>
  <c r="B82" i="3"/>
  <c r="A81" i="3"/>
  <c r="AK155" i="3" s="1"/>
  <c r="B81" i="3"/>
  <c r="C81" i="3" s="1"/>
  <c r="AL155" i="3" s="1"/>
  <c r="AL156" i="3" s="1"/>
  <c r="A80" i="3"/>
  <c r="AK153" i="3" s="1"/>
  <c r="B80" i="3"/>
  <c r="C80" i="3" s="1"/>
  <c r="AL153" i="3" s="1"/>
  <c r="AL154" i="3" s="1"/>
  <c r="A79" i="3"/>
  <c r="AK151" i="3" s="1"/>
  <c r="B79" i="3"/>
  <c r="C79" i="3" s="1"/>
  <c r="AL151" i="3" s="1"/>
  <c r="AL152" i="3" s="1"/>
  <c r="A78" i="3"/>
  <c r="AK149" i="3" s="1"/>
  <c r="B78" i="3"/>
  <c r="C78" i="3" s="1"/>
  <c r="AL149" i="3" s="1"/>
  <c r="AL150" i="3" s="1"/>
  <c r="A77" i="3"/>
  <c r="AK147" i="3" s="1"/>
  <c r="B77" i="3"/>
  <c r="A76" i="3"/>
  <c r="AK145" i="3" s="1"/>
  <c r="B76" i="3"/>
  <c r="C76" i="3" s="1"/>
  <c r="AL145" i="3" s="1"/>
  <c r="AL146" i="3" s="1"/>
  <c r="A75" i="3"/>
  <c r="AK143" i="3" s="1"/>
  <c r="B75" i="3"/>
  <c r="A74" i="3"/>
  <c r="AK141" i="3" s="1"/>
  <c r="B74" i="3"/>
  <c r="A73" i="3"/>
  <c r="AK139" i="3" s="1"/>
  <c r="B73" i="3"/>
  <c r="C73" i="3" s="1"/>
  <c r="AL139" i="3" s="1"/>
  <c r="AL140" i="3" s="1"/>
  <c r="A72" i="3"/>
  <c r="AK137" i="3" s="1"/>
  <c r="B72" i="3"/>
  <c r="A71" i="3"/>
  <c r="AK135" i="3" s="1"/>
  <c r="B71" i="3"/>
  <c r="C71" i="3" s="1"/>
  <c r="AL135" i="3" s="1"/>
  <c r="AL136" i="3" s="1"/>
  <c r="A70" i="3"/>
  <c r="AK133" i="3" s="1"/>
  <c r="B70" i="3"/>
  <c r="C70" i="3" s="1"/>
  <c r="AL133" i="3" s="1"/>
  <c r="AL134" i="3" s="1"/>
  <c r="A69" i="3"/>
  <c r="AK131" i="3" s="1"/>
  <c r="B69" i="3"/>
  <c r="A68" i="3"/>
  <c r="AK129" i="3" s="1"/>
  <c r="B68" i="3"/>
  <c r="C68" i="3" s="1"/>
  <c r="AL129" i="3" s="1"/>
  <c r="AL130" i="3" s="1"/>
  <c r="A67" i="3"/>
  <c r="AK127" i="3" s="1"/>
  <c r="B67" i="3"/>
  <c r="C67" i="3" s="1"/>
  <c r="AL127" i="3" s="1"/>
  <c r="AL128" i="3" s="1"/>
  <c r="A66" i="3"/>
  <c r="AK125" i="3" s="1"/>
  <c r="B66" i="3"/>
  <c r="A65" i="3"/>
  <c r="AK123" i="3" s="1"/>
  <c r="B65" i="3"/>
  <c r="C65" i="3" s="1"/>
  <c r="AL123" i="3" s="1"/>
  <c r="AL124" i="3" s="1"/>
  <c r="A64" i="3"/>
  <c r="AK121" i="3" s="1"/>
  <c r="B64" i="3"/>
  <c r="C64" i="3" s="1"/>
  <c r="AL121" i="3" s="1"/>
  <c r="AL122" i="3" s="1"/>
  <c r="A63" i="3"/>
  <c r="AK119" i="3" s="1"/>
  <c r="B63" i="3"/>
  <c r="C63" i="3" s="1"/>
  <c r="AL119" i="3" s="1"/>
  <c r="AL120" i="3" s="1"/>
  <c r="A62" i="3"/>
  <c r="AK117" i="3" s="1"/>
  <c r="B62" i="3"/>
  <c r="C62" i="3" s="1"/>
  <c r="AL117" i="3" s="1"/>
  <c r="AL118" i="3" s="1"/>
  <c r="A61" i="3"/>
  <c r="AK115" i="3" s="1"/>
  <c r="B61" i="3"/>
  <c r="C61" i="3" s="1"/>
  <c r="AL115" i="3" s="1"/>
  <c r="AL116" i="3" s="1"/>
  <c r="A60" i="3"/>
  <c r="AK113" i="3" s="1"/>
  <c r="B60" i="3"/>
  <c r="A59" i="3"/>
  <c r="AK111" i="3" s="1"/>
  <c r="B59" i="3"/>
  <c r="C59" i="3" s="1"/>
  <c r="AL111" i="3" s="1"/>
  <c r="AL112" i="3" s="1"/>
  <c r="A58" i="3"/>
  <c r="AK109" i="3" s="1"/>
  <c r="B58" i="3"/>
  <c r="A57" i="3"/>
  <c r="AK107" i="3" s="1"/>
  <c r="B57" i="3"/>
  <c r="A56" i="3"/>
  <c r="AK105" i="3" s="1"/>
  <c r="B56" i="3"/>
  <c r="C56" i="3" s="1"/>
  <c r="AL105" i="3" s="1"/>
  <c r="AL106" i="3" s="1"/>
  <c r="A55" i="3"/>
  <c r="AK103" i="3" s="1"/>
  <c r="B55" i="3"/>
  <c r="C55" i="3" s="1"/>
  <c r="AL103" i="3" s="1"/>
  <c r="AL104" i="3" s="1"/>
  <c r="A54" i="3"/>
  <c r="AK101" i="3" s="1"/>
  <c r="B54" i="3"/>
  <c r="C54" i="3" s="1"/>
  <c r="AL101" i="3" s="1"/>
  <c r="AL102" i="3" s="1"/>
  <c r="A53" i="3"/>
  <c r="AK99" i="3" s="1"/>
  <c r="B53" i="3"/>
  <c r="C53" i="3" s="1"/>
  <c r="AL99" i="3" s="1"/>
  <c r="AL100" i="3" s="1"/>
  <c r="A52" i="3"/>
  <c r="AK97" i="3" s="1"/>
  <c r="B52" i="3"/>
  <c r="C52" i="3" s="1"/>
  <c r="AL97" i="3" s="1"/>
  <c r="AL98" i="3" s="1"/>
  <c r="A51" i="3"/>
  <c r="AK95" i="3" s="1"/>
  <c r="B51" i="3"/>
  <c r="C51" i="3" s="1"/>
  <c r="AL95" i="3" s="1"/>
  <c r="A50" i="3"/>
  <c r="AK93" i="3" s="1"/>
  <c r="B50" i="3"/>
  <c r="C50" i="3" s="1"/>
  <c r="AL93" i="3" s="1"/>
  <c r="AL94" i="3" s="1"/>
  <c r="A49" i="3"/>
  <c r="AK91" i="3" s="1"/>
  <c r="B49" i="3"/>
  <c r="C49" i="3" s="1"/>
  <c r="AL91" i="3" s="1"/>
  <c r="AL92" i="3" s="1"/>
  <c r="A48" i="3"/>
  <c r="AK89" i="3" s="1"/>
  <c r="B48" i="3"/>
  <c r="C48" i="3" s="1"/>
  <c r="AL89" i="3" s="1"/>
  <c r="A47" i="3"/>
  <c r="AK87" i="3" s="1"/>
  <c r="B47" i="3"/>
  <c r="A46" i="3"/>
  <c r="AK85" i="3" s="1"/>
  <c r="B46" i="3"/>
  <c r="C46" i="3" s="1"/>
  <c r="AL85" i="3" s="1"/>
  <c r="AL86" i="3" s="1"/>
  <c r="A45" i="3"/>
  <c r="AK83" i="3" s="1"/>
  <c r="B45" i="3"/>
  <c r="C45" i="3" s="1"/>
  <c r="AL83" i="3" s="1"/>
  <c r="AL84" i="3" s="1"/>
  <c r="A44" i="3"/>
  <c r="AK81" i="3" s="1"/>
  <c r="B44" i="3"/>
  <c r="C44" i="3" s="1"/>
  <c r="AL81" i="3" s="1"/>
  <c r="AL82" i="3" s="1"/>
  <c r="A43" i="3"/>
  <c r="AK79" i="3" s="1"/>
  <c r="B43" i="3"/>
  <c r="C43" i="3" s="1"/>
  <c r="AL79" i="3" s="1"/>
  <c r="AL80" i="3" s="1"/>
  <c r="A42" i="3"/>
  <c r="AK77" i="3" s="1"/>
  <c r="B42" i="3"/>
  <c r="C42" i="3" s="1"/>
  <c r="AL77" i="3" s="1"/>
  <c r="AL78" i="3" s="1"/>
  <c r="A41" i="3"/>
  <c r="AK75" i="3" s="1"/>
  <c r="B41" i="3"/>
  <c r="A40" i="3"/>
  <c r="AK73" i="3" s="1"/>
  <c r="B40" i="3"/>
  <c r="C40" i="3" s="1"/>
  <c r="AL73" i="3" s="1"/>
  <c r="AL74" i="3" s="1"/>
  <c r="A39" i="3"/>
  <c r="AK71" i="3" s="1"/>
  <c r="C39" i="3"/>
  <c r="AL71" i="3" s="1"/>
  <c r="AL72" i="3" s="1"/>
  <c r="A38" i="3"/>
  <c r="AK69" i="3" s="1"/>
  <c r="C38" i="3"/>
  <c r="AL69" i="3" s="1"/>
  <c r="AL70" i="3" s="1"/>
  <c r="A37" i="3"/>
  <c r="AK67" i="3" s="1"/>
  <c r="A36" i="3"/>
  <c r="AK65" i="3" s="1"/>
  <c r="C36" i="3"/>
  <c r="AL65" i="3" s="1"/>
  <c r="AL66" i="3" s="1"/>
  <c r="A35" i="3"/>
  <c r="A34" i="3"/>
  <c r="AK61" i="3" s="1"/>
  <c r="C34" i="3"/>
  <c r="AL61" i="3" s="1"/>
  <c r="AL62" i="3" s="1"/>
  <c r="P24" i="3"/>
  <c r="P23" i="3"/>
  <c r="A3"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4" i="2"/>
  <c r="D34" i="3"/>
  <c r="AB9" i="3"/>
  <c r="AB11" i="3" s="1"/>
  <c r="AB8" i="3"/>
  <c r="C103" i="3"/>
  <c r="AL199" i="3" s="1"/>
  <c r="AL200" i="3" s="1"/>
  <c r="C99" i="3"/>
  <c r="AL191" i="3" s="1"/>
  <c r="AL192" i="3" s="1"/>
  <c r="C60" i="3"/>
  <c r="AL113" i="3" s="1"/>
  <c r="AL114" i="3" s="1"/>
  <c r="C23" i="3"/>
  <c r="AL39" i="3" s="1"/>
  <c r="AL40" i="3" s="1"/>
  <c r="C17" i="3"/>
  <c r="AL27" i="3" s="1"/>
  <c r="AL28" i="3" s="1"/>
  <c r="C15" i="3"/>
  <c r="AL23" i="3" s="1"/>
  <c r="AL24" i="3" s="1"/>
  <c r="C12" i="3"/>
  <c r="AL17" i="3" s="1"/>
  <c r="AL18" i="3" s="1"/>
  <c r="C6" i="3"/>
  <c r="AC7" i="3" s="1"/>
  <c r="AA106" i="3"/>
  <c r="AA105" i="3"/>
  <c r="AA104" i="3"/>
  <c r="AA103" i="3"/>
  <c r="AA102" i="3"/>
  <c r="AA101" i="3"/>
  <c r="AA100" i="3"/>
  <c r="AA99" i="3"/>
  <c r="AA98" i="3"/>
  <c r="AA97" i="3"/>
  <c r="AA96" i="3"/>
  <c r="AA95" i="3"/>
  <c r="AA94" i="3"/>
  <c r="AA93" i="3"/>
  <c r="AA92" i="3"/>
  <c r="AA91" i="3"/>
  <c r="AA90" i="3"/>
  <c r="AA89" i="3"/>
  <c r="AA88" i="3"/>
  <c r="AA87" i="3"/>
  <c r="AA86" i="3"/>
  <c r="AA85" i="3"/>
  <c r="AA84" i="3"/>
  <c r="AA83" i="3"/>
  <c r="AA82" i="3"/>
  <c r="AA81" i="3"/>
  <c r="AA80" i="3"/>
  <c r="AA79" i="3"/>
  <c r="AA78" i="3"/>
  <c r="AA77" i="3"/>
  <c r="AA76" i="3"/>
  <c r="AA75" i="3"/>
  <c r="AA74" i="3"/>
  <c r="AA73" i="3"/>
  <c r="AA72" i="3"/>
  <c r="AA71" i="3"/>
  <c r="AA70" i="3"/>
  <c r="AA69" i="3"/>
  <c r="AA68" i="3"/>
  <c r="AA67" i="3"/>
  <c r="AA66" i="3"/>
  <c r="AA65" i="3"/>
  <c r="AA64" i="3"/>
  <c r="AA63" i="3"/>
  <c r="AA62" i="3"/>
  <c r="AA61" i="3"/>
  <c r="AA60" i="3"/>
  <c r="AA59" i="3"/>
  <c r="AA58" i="3"/>
  <c r="AA57" i="3"/>
  <c r="AA56" i="3"/>
  <c r="AA55" i="3"/>
  <c r="AA54" i="3"/>
  <c r="AA53" i="3"/>
  <c r="AA52" i="3"/>
  <c r="AA51" i="3"/>
  <c r="AA50" i="3"/>
  <c r="AA49" i="3"/>
  <c r="AA48" i="3"/>
  <c r="AA47" i="3"/>
  <c r="AA46" i="3"/>
  <c r="AA45" i="3"/>
  <c r="AA44" i="3"/>
  <c r="AA43" i="3"/>
  <c r="AA42" i="3"/>
  <c r="AA41" i="3"/>
  <c r="AA40" i="3"/>
  <c r="AA39" i="3"/>
  <c r="AA38" i="3"/>
  <c r="AA37" i="3"/>
  <c r="AA36" i="3"/>
  <c r="AA35" i="3"/>
  <c r="AA34" i="3"/>
  <c r="AA33" i="3"/>
  <c r="AA32" i="3"/>
  <c r="AA31" i="3"/>
  <c r="AA30" i="3"/>
  <c r="AA29" i="3"/>
  <c r="AA28" i="3"/>
  <c r="AA27" i="3"/>
  <c r="AA26" i="3"/>
  <c r="AA25" i="3"/>
  <c r="AA24" i="3"/>
  <c r="AA23" i="3"/>
  <c r="AA22" i="3"/>
  <c r="AA21" i="3"/>
  <c r="AA20" i="3"/>
  <c r="AA19" i="3"/>
  <c r="AA18" i="3"/>
  <c r="AA17" i="3"/>
  <c r="AA16" i="3"/>
  <c r="AA15" i="3"/>
  <c r="AA14" i="3"/>
  <c r="AA13" i="3"/>
  <c r="AA12" i="3"/>
  <c r="AA11" i="3"/>
  <c r="AA10" i="3"/>
  <c r="AA9" i="3"/>
  <c r="AA8" i="3"/>
  <c r="AA7" i="3"/>
  <c r="AA6"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AO17" i="3" l="1"/>
  <c r="AR9" i="3"/>
  <c r="AR10" i="3" s="1"/>
  <c r="AR11" i="3" s="1"/>
  <c r="AR12" i="3" s="1"/>
  <c r="AR13" i="3" s="1"/>
  <c r="AR14" i="3" s="1"/>
  <c r="AR15" i="3" s="1"/>
  <c r="AO25" i="3"/>
  <c r="AO32" i="3"/>
  <c r="AO103" i="3"/>
  <c r="AO87" i="3"/>
  <c r="AO79" i="3"/>
  <c r="AO71" i="3"/>
  <c r="AO63" i="3"/>
  <c r="AO55" i="3"/>
  <c r="AO39" i="3"/>
  <c r="AO31" i="3"/>
  <c r="AO23" i="3"/>
  <c r="AO15" i="3"/>
  <c r="AO94" i="3"/>
  <c r="AO86" i="3"/>
  <c r="AO78" i="3"/>
  <c r="AO70" i="3"/>
  <c r="AO62" i="3"/>
  <c r="AO54" i="3"/>
  <c r="AO46" i="3"/>
  <c r="AO38" i="3"/>
  <c r="AO30" i="3"/>
  <c r="AO22" i="3"/>
  <c r="AO14" i="3"/>
  <c r="AO101" i="3"/>
  <c r="AO93" i="3"/>
  <c r="AO85" i="3"/>
  <c r="AO61" i="3"/>
  <c r="AO53" i="3"/>
  <c r="AO45" i="3"/>
  <c r="AO37" i="3"/>
  <c r="AO29" i="3"/>
  <c r="AO21" i="3"/>
  <c r="AO13" i="3"/>
  <c r="AO92" i="3"/>
  <c r="AO84" i="3"/>
  <c r="AO76" i="3"/>
  <c r="AO68" i="3"/>
  <c r="AO60" i="3"/>
  <c r="AO52" i="3"/>
  <c r="AO44" i="3"/>
  <c r="AO36" i="3"/>
  <c r="AO28" i="3"/>
  <c r="AO20" i="3"/>
  <c r="AO12" i="3"/>
  <c r="AO8" i="3"/>
  <c r="AO99" i="3"/>
  <c r="AO91" i="3"/>
  <c r="AO83" i="3"/>
  <c r="AO67" i="3"/>
  <c r="AO59" i="3"/>
  <c r="AO51" i="3"/>
  <c r="AO43" i="3"/>
  <c r="AO27" i="3"/>
  <c r="AO19" i="3"/>
  <c r="AO11" i="3"/>
  <c r="AO106" i="3"/>
  <c r="AO98" i="3"/>
  <c r="AO90" i="3"/>
  <c r="AO50" i="3"/>
  <c r="AO42" i="3"/>
  <c r="AO34" i="3"/>
  <c r="AO26" i="3"/>
  <c r="AO18" i="3"/>
  <c r="AO10" i="3"/>
  <c r="E34" i="3"/>
  <c r="F34" i="3" s="1"/>
  <c r="H72" i="3"/>
  <c r="E92" i="3"/>
  <c r="F92" i="3" s="1"/>
  <c r="E72" i="3"/>
  <c r="F72" i="3" s="1"/>
  <c r="E104" i="3"/>
  <c r="F104" i="3" s="1"/>
  <c r="E41" i="3"/>
  <c r="F41" i="3" s="1"/>
  <c r="E49" i="3"/>
  <c r="F49" i="3" s="1"/>
  <c r="E57" i="3"/>
  <c r="F57" i="3" s="1"/>
  <c r="E65" i="3"/>
  <c r="F65" i="3" s="1"/>
  <c r="E73" i="3"/>
  <c r="F73" i="3" s="1"/>
  <c r="E81" i="3"/>
  <c r="F81" i="3" s="1"/>
  <c r="E58" i="3"/>
  <c r="F58" i="3" s="1"/>
  <c r="E50" i="3"/>
  <c r="F50" i="3" s="1"/>
  <c r="E66" i="3"/>
  <c r="F66" i="3" s="1"/>
  <c r="E90" i="3"/>
  <c r="F90" i="3" s="1"/>
  <c r="H41" i="3"/>
  <c r="H69" i="3"/>
  <c r="H94" i="3"/>
  <c r="E60" i="3"/>
  <c r="F60" i="3" s="1"/>
  <c r="E84" i="3"/>
  <c r="F84" i="3" s="1"/>
  <c r="E46" i="3"/>
  <c r="F46" i="3" s="1"/>
  <c r="E78" i="3"/>
  <c r="F78" i="3" s="1"/>
  <c r="H71" i="3"/>
  <c r="A2" i="3"/>
  <c r="Z69" i="3" s="1"/>
  <c r="B66" i="2" s="1"/>
  <c r="H24" i="3"/>
  <c r="AP24" i="3" s="1"/>
  <c r="AQ24" i="3" s="1"/>
  <c r="C24" i="3"/>
  <c r="H66" i="3"/>
  <c r="AL6" i="3"/>
  <c r="H48" i="3"/>
  <c r="H77" i="3"/>
  <c r="H35" i="3"/>
  <c r="AP35" i="3" s="1"/>
  <c r="AQ35" i="3" s="1"/>
  <c r="C72" i="3"/>
  <c r="E106" i="3"/>
  <c r="F106" i="3" s="1"/>
  <c r="E39" i="3"/>
  <c r="F39" i="3" s="1"/>
  <c r="E47" i="3"/>
  <c r="F47" i="3" s="1"/>
  <c r="E55" i="3"/>
  <c r="F55" i="3" s="1"/>
  <c r="E63" i="3"/>
  <c r="F63" i="3" s="1"/>
  <c r="E71" i="3"/>
  <c r="F71" i="3" s="1"/>
  <c r="E79" i="3"/>
  <c r="F79" i="3" s="1"/>
  <c r="H98" i="3"/>
  <c r="H102" i="3"/>
  <c r="H76" i="3"/>
  <c r="H79" i="3"/>
  <c r="H91" i="3"/>
  <c r="E26" i="3"/>
  <c r="F26" i="3" s="1"/>
  <c r="E18" i="3"/>
  <c r="F18" i="3" s="1"/>
  <c r="H73" i="3"/>
  <c r="E23" i="3"/>
  <c r="F23" i="3" s="1"/>
  <c r="E35" i="3"/>
  <c r="F35" i="3" s="1"/>
  <c r="E43" i="3"/>
  <c r="F43" i="3" s="1"/>
  <c r="E51" i="3"/>
  <c r="F51" i="3" s="1"/>
  <c r="E59" i="3"/>
  <c r="F59" i="3" s="1"/>
  <c r="E67" i="3"/>
  <c r="F67" i="3" s="1"/>
  <c r="E75" i="3"/>
  <c r="F75" i="3" s="1"/>
  <c r="E83" i="3"/>
  <c r="F83" i="3" s="1"/>
  <c r="E91" i="3"/>
  <c r="F91" i="3" s="1"/>
  <c r="E99" i="3"/>
  <c r="F99" i="3" s="1"/>
  <c r="H97" i="3"/>
  <c r="H100" i="3"/>
  <c r="H105" i="3"/>
  <c r="E30" i="3"/>
  <c r="F30" i="3" s="1"/>
  <c r="C41" i="3"/>
  <c r="C77" i="3"/>
  <c r="E36" i="3"/>
  <c r="F36" i="3" s="1"/>
  <c r="E80" i="3"/>
  <c r="F80" i="3" s="1"/>
  <c r="E96" i="3"/>
  <c r="F96" i="3" s="1"/>
  <c r="C47" i="3"/>
  <c r="H83" i="3"/>
  <c r="H86" i="3"/>
  <c r="H90" i="3"/>
  <c r="H32" i="3"/>
  <c r="AP32" i="3" s="1"/>
  <c r="AQ32" i="3" s="1"/>
  <c r="E25" i="3"/>
  <c r="F25" i="3" s="1"/>
  <c r="E20" i="3"/>
  <c r="F20" i="3" s="1"/>
  <c r="E13" i="3"/>
  <c r="F13" i="3" s="1"/>
  <c r="H7" i="3"/>
  <c r="E33" i="3"/>
  <c r="F33" i="3" s="1"/>
  <c r="E40" i="3"/>
  <c r="F40" i="3" s="1"/>
  <c r="E52" i="3"/>
  <c r="F52" i="3" s="1"/>
  <c r="E82" i="3"/>
  <c r="F82" i="3" s="1"/>
  <c r="E98" i="3"/>
  <c r="F98" i="3" s="1"/>
  <c r="E37" i="3"/>
  <c r="F37" i="3" s="1"/>
  <c r="E45" i="3"/>
  <c r="F45" i="3" s="1"/>
  <c r="E53" i="3"/>
  <c r="F53" i="3" s="1"/>
  <c r="E61" i="3"/>
  <c r="F61" i="3" s="1"/>
  <c r="E69" i="3"/>
  <c r="F69" i="3" s="1"/>
  <c r="E77" i="3"/>
  <c r="F77" i="3" s="1"/>
  <c r="E85" i="3"/>
  <c r="F85" i="3" s="1"/>
  <c r="E93" i="3"/>
  <c r="F93" i="3" s="1"/>
  <c r="E101" i="3"/>
  <c r="F101" i="3" s="1"/>
  <c r="H56" i="3"/>
  <c r="H64" i="3"/>
  <c r="E32" i="3"/>
  <c r="F32" i="3" s="1"/>
  <c r="E27" i="3"/>
  <c r="F27" i="3" s="1"/>
  <c r="E15" i="3"/>
  <c r="F15" i="3" s="1"/>
  <c r="E10" i="3"/>
  <c r="F10" i="3" s="1"/>
  <c r="E7" i="3"/>
  <c r="F7" i="3" s="1"/>
  <c r="Z7" i="3" s="1"/>
  <c r="E42" i="3"/>
  <c r="F42" i="3" s="1"/>
  <c r="E56" i="3"/>
  <c r="F56" i="3" s="1"/>
  <c r="E68" i="3"/>
  <c r="F68" i="3" s="1"/>
  <c r="E38" i="3"/>
  <c r="F38" i="3" s="1"/>
  <c r="E54" i="3"/>
  <c r="F54" i="3" s="1"/>
  <c r="E62" i="3"/>
  <c r="F62" i="3" s="1"/>
  <c r="E70" i="3"/>
  <c r="F70" i="3" s="1"/>
  <c r="E86" i="3"/>
  <c r="F86" i="3" s="1"/>
  <c r="E94" i="3"/>
  <c r="F94" i="3" s="1"/>
  <c r="E102" i="3"/>
  <c r="F102" i="3" s="1"/>
  <c r="E29" i="3"/>
  <c r="F29" i="3" s="1"/>
  <c r="E22" i="3"/>
  <c r="F22" i="3" s="1"/>
  <c r="E17" i="3"/>
  <c r="F17" i="3" s="1"/>
  <c r="H9" i="3"/>
  <c r="E95" i="3"/>
  <c r="F95" i="3" s="1"/>
  <c r="E19" i="3"/>
  <c r="F19" i="3" s="1"/>
  <c r="Z19" i="3" s="1"/>
  <c r="E12" i="3"/>
  <c r="F12" i="3" s="1"/>
  <c r="E9" i="3"/>
  <c r="F9" i="3" s="1"/>
  <c r="E87" i="3"/>
  <c r="F87" i="3" s="1"/>
  <c r="E103" i="3"/>
  <c r="F103" i="3" s="1"/>
  <c r="E44" i="3"/>
  <c r="F44" i="3" s="1"/>
  <c r="E74" i="3"/>
  <c r="F74" i="3" s="1"/>
  <c r="E88" i="3"/>
  <c r="F88" i="3" s="1"/>
  <c r="E100" i="3"/>
  <c r="F100" i="3" s="1"/>
  <c r="H47" i="3"/>
  <c r="H80" i="3"/>
  <c r="H93" i="3"/>
  <c r="E31" i="3"/>
  <c r="F31" i="3" s="1"/>
  <c r="E24" i="3"/>
  <c r="F24" i="3" s="1"/>
  <c r="H21" i="3"/>
  <c r="AP21" i="3" s="1"/>
  <c r="AQ21" i="3" s="1"/>
  <c r="H16" i="3"/>
  <c r="AP16" i="3" s="1"/>
  <c r="AQ16" i="3" s="1"/>
  <c r="E97" i="3"/>
  <c r="F97" i="3" s="1"/>
  <c r="H59" i="3"/>
  <c r="E21" i="3"/>
  <c r="F21" i="3" s="1"/>
  <c r="E14" i="3"/>
  <c r="F14" i="3" s="1"/>
  <c r="E6" i="3"/>
  <c r="F6" i="3" s="1"/>
  <c r="E89" i="3"/>
  <c r="F89" i="3" s="1"/>
  <c r="E105" i="3"/>
  <c r="F105" i="3" s="1"/>
  <c r="E48" i="3"/>
  <c r="F48" i="3" s="1"/>
  <c r="E64" i="3"/>
  <c r="F64" i="3" s="1"/>
  <c r="E76" i="3"/>
  <c r="F76" i="3" s="1"/>
  <c r="E28" i="3"/>
  <c r="F28" i="3" s="1"/>
  <c r="E16" i="3"/>
  <c r="F16" i="3" s="1"/>
  <c r="E11" i="3"/>
  <c r="F11" i="3" s="1"/>
  <c r="E8" i="3"/>
  <c r="F8" i="3" s="1"/>
  <c r="C35" i="3"/>
  <c r="H55" i="3"/>
  <c r="H63" i="3"/>
  <c r="H101" i="3"/>
  <c r="H67" i="3"/>
  <c r="H20" i="3"/>
  <c r="AP20" i="3" s="1"/>
  <c r="AQ20" i="3" s="1"/>
  <c r="C7" i="3"/>
  <c r="AO7" i="3" s="1"/>
  <c r="C82" i="3"/>
  <c r="H70" i="3"/>
  <c r="H106" i="3"/>
  <c r="H33" i="3"/>
  <c r="AP33" i="3" s="1"/>
  <c r="AQ33" i="3" s="1"/>
  <c r="C69" i="3"/>
  <c r="H45" i="3"/>
  <c r="H78" i="3"/>
  <c r="H84" i="3"/>
  <c r="H29" i="3"/>
  <c r="AP29" i="3" s="1"/>
  <c r="AQ29" i="3" s="1"/>
  <c r="H22" i="3"/>
  <c r="AP22" i="3" s="1"/>
  <c r="AQ22" i="3" s="1"/>
  <c r="H17" i="3"/>
  <c r="AP17" i="3" s="1"/>
  <c r="AQ17" i="3" s="1"/>
  <c r="C9" i="3"/>
  <c r="C58" i="3"/>
  <c r="C66" i="3"/>
  <c r="C75" i="3"/>
  <c r="C104" i="3"/>
  <c r="H57" i="3"/>
  <c r="H62" i="3"/>
  <c r="H74" i="3"/>
  <c r="H95" i="3"/>
  <c r="H104" i="3"/>
  <c r="H19" i="3"/>
  <c r="AP19" i="3" s="1"/>
  <c r="AQ19" i="3" s="1"/>
  <c r="H65" i="3"/>
  <c r="H26" i="3"/>
  <c r="AP26" i="3" s="1"/>
  <c r="AQ26" i="3" s="1"/>
  <c r="H10" i="3"/>
  <c r="AB13" i="3"/>
  <c r="AC11" i="3"/>
  <c r="C33" i="3"/>
  <c r="C74" i="3"/>
  <c r="AB10" i="3"/>
  <c r="AB12" i="3" s="1"/>
  <c r="AB14" i="3" s="1"/>
  <c r="H39" i="3"/>
  <c r="AP39" i="3" s="1"/>
  <c r="AQ39" i="3" s="1"/>
  <c r="H68" i="3"/>
  <c r="H75" i="3"/>
  <c r="H82" i="3"/>
  <c r="H89" i="3"/>
  <c r="H96" i="3"/>
  <c r="H103" i="3"/>
  <c r="H28" i="3"/>
  <c r="AP28" i="3" s="1"/>
  <c r="AQ28" i="3" s="1"/>
  <c r="H11" i="3"/>
  <c r="C100" i="3"/>
  <c r="H37" i="3"/>
  <c r="AP37" i="3" s="1"/>
  <c r="AQ37" i="3" s="1"/>
  <c r="H61" i="3"/>
  <c r="H85" i="3"/>
  <c r="H87" i="3"/>
  <c r="H92" i="3"/>
  <c r="H99" i="3"/>
  <c r="C102" i="3"/>
  <c r="H53" i="3"/>
  <c r="H81" i="3"/>
  <c r="C95" i="3"/>
  <c r="H34" i="3"/>
  <c r="AP34" i="3" s="1"/>
  <c r="AQ34" i="3" s="1"/>
  <c r="H49" i="3"/>
  <c r="H52" i="3"/>
  <c r="H58" i="3"/>
  <c r="H88" i="3"/>
  <c r="H27" i="3"/>
  <c r="AP27" i="3" s="1"/>
  <c r="AQ27" i="3" s="1"/>
  <c r="H25" i="3"/>
  <c r="AP25" i="3" s="1"/>
  <c r="AQ25" i="3" s="1"/>
  <c r="H12" i="3"/>
  <c r="C57" i="3"/>
  <c r="H60" i="3"/>
  <c r="H30" i="3"/>
  <c r="AP30" i="3" s="1"/>
  <c r="AQ30" i="3" s="1"/>
  <c r="H8" i="3"/>
  <c r="AC6" i="3"/>
  <c r="H50" i="3"/>
  <c r="H51" i="3"/>
  <c r="H14" i="3"/>
  <c r="H44" i="3"/>
  <c r="H43" i="3"/>
  <c r="H38" i="3"/>
  <c r="AP38" i="3" s="1"/>
  <c r="AQ38" i="3" s="1"/>
  <c r="H42" i="3"/>
  <c r="H46" i="3"/>
  <c r="H54" i="3"/>
  <c r="H13" i="3"/>
  <c r="H36" i="3"/>
  <c r="AP36" i="3" s="1"/>
  <c r="AQ36" i="3" s="1"/>
  <c r="H40" i="3"/>
  <c r="AP40" i="3" s="1"/>
  <c r="AQ40" i="3" s="1"/>
  <c r="H15" i="3"/>
  <c r="H23" i="3"/>
  <c r="AP23" i="3" s="1"/>
  <c r="AQ23" i="3" s="1"/>
  <c r="H31" i="3"/>
  <c r="AP31" i="3" s="1"/>
  <c r="AQ31" i="3" s="1"/>
  <c r="H18" i="3"/>
  <c r="AP18" i="3" s="1"/>
  <c r="AQ18" i="3" s="1"/>
  <c r="R3" i="3"/>
  <c r="AL131" i="3" l="1"/>
  <c r="AL132" i="3" s="1"/>
  <c r="AO69" i="3"/>
  <c r="AL107" i="3"/>
  <c r="AL108" i="3" s="1"/>
  <c r="AO57" i="3"/>
  <c r="AL147" i="3"/>
  <c r="AL148" i="3" s="1"/>
  <c r="AO77" i="3"/>
  <c r="AL141" i="3"/>
  <c r="AL142" i="3" s="1"/>
  <c r="AO74" i="3"/>
  <c r="AL183" i="3"/>
  <c r="AL184" i="3" s="1"/>
  <c r="AO95" i="3"/>
  <c r="AL63" i="3"/>
  <c r="AL64" i="3" s="1"/>
  <c r="AO35" i="3"/>
  <c r="AL75" i="3"/>
  <c r="AL76" i="3" s="1"/>
  <c r="AO41" i="3"/>
  <c r="AL11" i="3"/>
  <c r="AL12" i="3" s="1"/>
  <c r="AO9" i="3"/>
  <c r="AL157" i="3"/>
  <c r="AL158" i="3" s="1"/>
  <c r="AO82" i="3"/>
  <c r="AL59" i="3"/>
  <c r="AL60" i="3" s="1"/>
  <c r="AO33" i="3"/>
  <c r="AL193" i="3"/>
  <c r="AL194" i="3" s="1"/>
  <c r="AO100" i="3"/>
  <c r="AL201" i="3"/>
  <c r="AL202" i="3" s="1"/>
  <c r="AO104" i="3"/>
  <c r="AL109" i="3"/>
  <c r="AL110" i="3" s="1"/>
  <c r="AO58" i="3"/>
  <c r="AL197" i="3"/>
  <c r="AL198" i="3" s="1"/>
  <c r="AO102" i="3"/>
  <c r="AL143" i="3"/>
  <c r="AL144" i="3" s="1"/>
  <c r="AO75" i="3"/>
  <c r="AL87" i="3"/>
  <c r="AL88" i="3" s="1"/>
  <c r="AO47" i="3"/>
  <c r="AL137" i="3"/>
  <c r="AL138" i="3" s="1"/>
  <c r="AO72" i="3"/>
  <c r="AL125" i="3"/>
  <c r="AL126" i="3" s="1"/>
  <c r="AO66" i="3"/>
  <c r="AL41" i="3"/>
  <c r="AL42" i="3" s="1"/>
  <c r="AO24" i="3"/>
  <c r="Y11" i="3"/>
  <c r="Z23" i="3"/>
  <c r="B20" i="2" s="1"/>
  <c r="Y50" i="3"/>
  <c r="Z6" i="3"/>
  <c r="J19" i="3" s="1"/>
  <c r="AN31" i="3" s="1"/>
  <c r="AN32" i="3" s="1"/>
  <c r="Z65" i="3"/>
  <c r="B62" i="2" s="1"/>
  <c r="Y88" i="3"/>
  <c r="Z61" i="3"/>
  <c r="B58" i="2" s="1"/>
  <c r="Y89" i="3"/>
  <c r="Y56" i="3"/>
  <c r="O20" i="3"/>
  <c r="Y53" i="3"/>
  <c r="Y16" i="3"/>
  <c r="Z101" i="3"/>
  <c r="B98" i="2" s="1"/>
  <c r="Z48" i="3"/>
  <c r="B45" i="2" s="1"/>
  <c r="Z68" i="3"/>
  <c r="Z44" i="3"/>
  <c r="Y6" i="3"/>
  <c r="AD6" i="3" s="1"/>
  <c r="Z80" i="3"/>
  <c r="B77" i="2" s="1"/>
  <c r="Y85" i="3"/>
  <c r="O2" i="3"/>
  <c r="Y99" i="3"/>
  <c r="Z74" i="3"/>
  <c r="B71" i="2" s="1"/>
  <c r="Z83" i="3"/>
  <c r="J83" i="3" s="1"/>
  <c r="AN159" i="3" s="1"/>
  <c r="AN160" i="3" s="1"/>
  <c r="Y63" i="3"/>
  <c r="Y82" i="3"/>
  <c r="Z25" i="3"/>
  <c r="B22" i="2" s="1"/>
  <c r="O28" i="3"/>
  <c r="Z87" i="3"/>
  <c r="B84" i="2" s="1"/>
  <c r="Z51" i="3"/>
  <c r="B48" i="2" s="1"/>
  <c r="Y103" i="3"/>
  <c r="Y67" i="3"/>
  <c r="Y27" i="3"/>
  <c r="Z70" i="3"/>
  <c r="B67" i="2" s="1"/>
  <c r="Y86" i="3"/>
  <c r="Y54" i="3"/>
  <c r="Z72" i="3"/>
  <c r="Y93" i="3"/>
  <c r="Y57" i="3"/>
  <c r="Z78" i="3"/>
  <c r="J78" i="3" s="1"/>
  <c r="AN149" i="3" s="1"/>
  <c r="AN150" i="3" s="1"/>
  <c r="Z34" i="3"/>
  <c r="B31" i="2" s="1"/>
  <c r="Y92" i="3"/>
  <c r="Y60" i="3"/>
  <c r="Y20" i="3"/>
  <c r="Z84" i="3"/>
  <c r="B81" i="2" s="1"/>
  <c r="Z105" i="3"/>
  <c r="B102" i="2" s="1"/>
  <c r="Z36" i="3"/>
  <c r="Z104" i="3"/>
  <c r="B101" i="2" s="1"/>
  <c r="Z11" i="3"/>
  <c r="Z22" i="3"/>
  <c r="J22" i="3" s="1"/>
  <c r="AN37" i="3" s="1"/>
  <c r="AN38" i="3" s="1"/>
  <c r="Z79" i="3"/>
  <c r="Y95" i="3"/>
  <c r="Y55" i="3"/>
  <c r="Z33" i="3"/>
  <c r="B30" i="2" s="1"/>
  <c r="Y78" i="3"/>
  <c r="Y46" i="3"/>
  <c r="Z31" i="3"/>
  <c r="B28" i="2" s="1"/>
  <c r="Y81" i="3"/>
  <c r="Y49" i="3"/>
  <c r="Y84" i="3"/>
  <c r="Y52" i="3"/>
  <c r="Y12" i="3"/>
  <c r="Z57" i="3"/>
  <c r="B54" i="2" s="1"/>
  <c r="Z77" i="3"/>
  <c r="B74" i="2" s="1"/>
  <c r="Y83" i="3"/>
  <c r="Y97" i="3"/>
  <c r="Z41" i="3"/>
  <c r="B38" i="2" s="1"/>
  <c r="Z106" i="3"/>
  <c r="Z75" i="3"/>
  <c r="Z10" i="3"/>
  <c r="B7" i="2" s="1"/>
  <c r="Z14" i="3"/>
  <c r="B11" i="2" s="1"/>
  <c r="Y91" i="3"/>
  <c r="Y51" i="3"/>
  <c r="Z53" i="3"/>
  <c r="B50" i="2" s="1"/>
  <c r="Z98" i="3"/>
  <c r="B95" i="2" s="1"/>
  <c r="Y106" i="3"/>
  <c r="Y74" i="3"/>
  <c r="Y42" i="3"/>
  <c r="Z102" i="3"/>
  <c r="B99" i="2" s="1"/>
  <c r="Z49" i="3"/>
  <c r="B46" i="2" s="1"/>
  <c r="Y77" i="3"/>
  <c r="Y45" i="3"/>
  <c r="Z97" i="3"/>
  <c r="B94" i="2" s="1"/>
  <c r="Z64" i="3"/>
  <c r="B61" i="2" s="1"/>
  <c r="Y80" i="3"/>
  <c r="Y48" i="3"/>
  <c r="Z38" i="3"/>
  <c r="B35" i="2" s="1"/>
  <c r="Z100" i="3"/>
  <c r="B97" i="2" s="1"/>
  <c r="Z56" i="3"/>
  <c r="Z76" i="3"/>
  <c r="B73" i="2" s="1"/>
  <c r="Z93" i="3"/>
  <c r="B90" i="2" s="1"/>
  <c r="Z92" i="3"/>
  <c r="B89" i="2" s="1"/>
  <c r="Z20" i="3"/>
  <c r="J20" i="3" s="1"/>
  <c r="AN33" i="3" s="1"/>
  <c r="AN34" i="3" s="1"/>
  <c r="Z103" i="3"/>
  <c r="Z71" i="3"/>
  <c r="J71" i="3" s="1"/>
  <c r="AN135" i="3" s="1"/>
  <c r="AN136" i="3" s="1"/>
  <c r="N2" i="3"/>
  <c r="Z32" i="3"/>
  <c r="J32" i="3" s="1"/>
  <c r="AN57" i="3" s="1"/>
  <c r="AN58" i="3" s="1"/>
  <c r="Z82" i="3"/>
  <c r="Y87" i="3"/>
  <c r="Y47" i="3"/>
  <c r="Z86" i="3"/>
  <c r="B83" i="2" s="1"/>
  <c r="Y102" i="3"/>
  <c r="Y70" i="3"/>
  <c r="Y38" i="3"/>
  <c r="Y73" i="3"/>
  <c r="Y41" i="3"/>
  <c r="Z59" i="3"/>
  <c r="B56" i="2" s="1"/>
  <c r="Y76" i="3"/>
  <c r="Y44" i="3"/>
  <c r="Y34" i="3"/>
  <c r="Z35" i="3"/>
  <c r="B32" i="2" s="1"/>
  <c r="Z52" i="3"/>
  <c r="B49" i="2" s="1"/>
  <c r="Z90" i="3"/>
  <c r="Z8" i="3"/>
  <c r="AE10" i="3" s="1"/>
  <c r="Z29" i="3"/>
  <c r="Z99" i="3"/>
  <c r="Z67" i="3"/>
  <c r="J67" i="3" s="1"/>
  <c r="AN127" i="3" s="1"/>
  <c r="AN128" i="3" s="1"/>
  <c r="Z94" i="3"/>
  <c r="B91" i="2" s="1"/>
  <c r="Z73" i="3"/>
  <c r="G74" i="3" s="1"/>
  <c r="K80" i="3" s="1"/>
  <c r="Y79" i="3"/>
  <c r="Y39" i="3"/>
  <c r="Z96" i="3"/>
  <c r="B93" i="2" s="1"/>
  <c r="Y98" i="3"/>
  <c r="Y66" i="3"/>
  <c r="Y22" i="3"/>
  <c r="Y69" i="3"/>
  <c r="Y37" i="3"/>
  <c r="Z46" i="3"/>
  <c r="J46" i="3" s="1"/>
  <c r="AN85" i="3" s="1"/>
  <c r="AN86" i="3" s="1"/>
  <c r="Y104" i="3"/>
  <c r="Y72" i="3"/>
  <c r="Y40" i="3"/>
  <c r="Z95" i="3"/>
  <c r="Z12" i="3"/>
  <c r="G12" i="3" s="1"/>
  <c r="Z66" i="3"/>
  <c r="G66" i="3" s="1"/>
  <c r="K72" i="3" s="1"/>
  <c r="Z58" i="3"/>
  <c r="B55" i="2" s="1"/>
  <c r="Y75" i="3"/>
  <c r="Y35" i="3"/>
  <c r="Z89" i="3"/>
  <c r="B86" i="2" s="1"/>
  <c r="Z42" i="3"/>
  <c r="B39" i="2" s="1"/>
  <c r="Z63" i="3"/>
  <c r="B60" i="2" s="1"/>
  <c r="Y94" i="3"/>
  <c r="Y62" i="3"/>
  <c r="Y14" i="3"/>
  <c r="Z88" i="3"/>
  <c r="B85" i="2" s="1"/>
  <c r="Y105" i="3"/>
  <c r="Y65" i="3"/>
  <c r="Y33" i="3"/>
  <c r="Z85" i="3"/>
  <c r="B82" i="2" s="1"/>
  <c r="Z43" i="3"/>
  <c r="J43" i="3" s="1"/>
  <c r="AN79" i="3" s="1"/>
  <c r="AN80" i="3" s="1"/>
  <c r="Y100" i="3"/>
  <c r="Y68" i="3"/>
  <c r="Y36" i="3"/>
  <c r="Z37" i="3"/>
  <c r="B34" i="2" s="1"/>
  <c r="Z55" i="3"/>
  <c r="B52" i="2" s="1"/>
  <c r="Z54" i="3"/>
  <c r="B51" i="2" s="1"/>
  <c r="Z50" i="3"/>
  <c r="Z91" i="3"/>
  <c r="J91" i="3" s="1"/>
  <c r="AN175" i="3" s="1"/>
  <c r="AN176" i="3" s="1"/>
  <c r="Z16" i="3"/>
  <c r="J16" i="3" s="1"/>
  <c r="Z45" i="3"/>
  <c r="B42" i="2" s="1"/>
  <c r="Y71" i="3"/>
  <c r="Y31" i="3"/>
  <c r="Z40" i="3"/>
  <c r="B37" i="2" s="1"/>
  <c r="Z60" i="3"/>
  <c r="G60" i="3" s="1"/>
  <c r="I60" i="3" s="1"/>
  <c r="AM113" i="3" s="1"/>
  <c r="AM112" i="3" s="1"/>
  <c r="Y90" i="3"/>
  <c r="Y58" i="3"/>
  <c r="Y10" i="3"/>
  <c r="AD14" i="3" s="1"/>
  <c r="Y101" i="3"/>
  <c r="Y61" i="3"/>
  <c r="Y29" i="3"/>
  <c r="Y96" i="3"/>
  <c r="Y64" i="3"/>
  <c r="Y32" i="3"/>
  <c r="Z62" i="3"/>
  <c r="B59" i="2" s="1"/>
  <c r="Z47" i="3"/>
  <c r="B44" i="2" s="1"/>
  <c r="Z39" i="3"/>
  <c r="B36" i="2" s="1"/>
  <c r="Z28" i="3"/>
  <c r="B25" i="2" s="1"/>
  <c r="Z21" i="3"/>
  <c r="B18" i="2" s="1"/>
  <c r="Z9" i="3"/>
  <c r="B6" i="2" s="1"/>
  <c r="Z13" i="3"/>
  <c r="Z81" i="3"/>
  <c r="B78" i="2" s="1"/>
  <c r="Y59" i="3"/>
  <c r="Y43" i="3"/>
  <c r="Y13" i="3"/>
  <c r="Z15" i="3"/>
  <c r="Z18" i="3"/>
  <c r="B15" i="2" s="1"/>
  <c r="Z24" i="3"/>
  <c r="B21" i="2" s="1"/>
  <c r="Z17" i="3"/>
  <c r="B14" i="2" s="1"/>
  <c r="Z27" i="3"/>
  <c r="B24" i="2" s="1"/>
  <c r="Z30" i="3"/>
  <c r="J30" i="3" s="1"/>
  <c r="AN53" i="3" s="1"/>
  <c r="AN54" i="3" s="1"/>
  <c r="Z26" i="3"/>
  <c r="B23" i="2" s="1"/>
  <c r="Y26" i="3"/>
  <c r="Y17" i="3"/>
  <c r="Y18" i="3"/>
  <c r="Y8" i="3"/>
  <c r="AD11" i="3" s="1"/>
  <c r="Y15" i="3"/>
  <c r="Y30" i="3"/>
  <c r="Y24" i="3"/>
  <c r="Y7" i="3"/>
  <c r="AD9" i="3" s="1"/>
  <c r="AC8" i="3"/>
  <c r="AL7" i="3"/>
  <c r="AL8" i="3" s="1"/>
  <c r="Y25" i="3"/>
  <c r="Y21" i="3"/>
  <c r="Y9" i="3"/>
  <c r="AD13" i="3" s="1"/>
  <c r="Y23" i="3"/>
  <c r="Y28" i="3"/>
  <c r="AC9" i="3"/>
  <c r="Y19" i="3"/>
  <c r="AC13" i="3"/>
  <c r="AB16" i="3"/>
  <c r="AC14" i="3"/>
  <c r="B69" i="2"/>
  <c r="AC12" i="3"/>
  <c r="B4" i="2"/>
  <c r="AE9" i="3"/>
  <c r="AE8" i="3"/>
  <c r="B41" i="2"/>
  <c r="AC10" i="3"/>
  <c r="AB15" i="3"/>
  <c r="B9" i="2"/>
  <c r="J12" i="3"/>
  <c r="B16" i="2"/>
  <c r="I74" i="3"/>
  <c r="AM141" i="3" s="1"/>
  <c r="AM140" i="3" s="1"/>
  <c r="G7" i="3"/>
  <c r="J87" i="3"/>
  <c r="AN167" i="3" s="1"/>
  <c r="AN168" i="3" s="1"/>
  <c r="G20" i="3"/>
  <c r="B17" i="2"/>
  <c r="B3" i="2"/>
  <c r="J39" i="3"/>
  <c r="AN71" i="3" s="1"/>
  <c r="AN72" i="3" s="1"/>
  <c r="J72" i="3"/>
  <c r="AN137" i="3" s="1"/>
  <c r="AN138" i="3" s="1"/>
  <c r="J56" i="3"/>
  <c r="AN105" i="3" s="1"/>
  <c r="AN106" i="3" s="1"/>
  <c r="J44" i="3"/>
  <c r="AN81" i="3" s="1"/>
  <c r="AN82" i="3" s="1"/>
  <c r="J94" i="3"/>
  <c r="AN181" i="3" s="1"/>
  <c r="AN182" i="3" s="1"/>
  <c r="J86" i="3"/>
  <c r="AN165" i="3" s="1"/>
  <c r="AN166" i="3" s="1"/>
  <c r="J69" i="3"/>
  <c r="AN131" i="3" s="1"/>
  <c r="AN132" i="3" s="1"/>
  <c r="J7" i="3"/>
  <c r="J66" i="3"/>
  <c r="AN125" i="3" s="1"/>
  <c r="AN126" i="3" s="1"/>
  <c r="J27" i="3"/>
  <c r="AN47" i="3" s="1"/>
  <c r="AN48" i="3" s="1"/>
  <c r="J73" i="3"/>
  <c r="AN139" i="3" s="1"/>
  <c r="AN140" i="3" s="1"/>
  <c r="AE7" i="3"/>
  <c r="AE6" i="3"/>
  <c r="J75" i="3"/>
  <c r="AN143" i="3" s="1"/>
  <c r="AN144" i="3" s="1"/>
  <c r="O21" i="3"/>
  <c r="O22" i="3"/>
  <c r="AE11" i="3" l="1"/>
  <c r="G45" i="3"/>
  <c r="K51" i="3" s="1"/>
  <c r="J24" i="3"/>
  <c r="AN41" i="3" s="1"/>
  <c r="AN42" i="3" s="1"/>
  <c r="G36" i="3"/>
  <c r="I36" i="3" s="1"/>
  <c r="AM65" i="3" s="1"/>
  <c r="AM64" i="3" s="1"/>
  <c r="J23" i="3"/>
  <c r="AN39" i="3" s="1"/>
  <c r="AN40" i="3" s="1"/>
  <c r="G24" i="3"/>
  <c r="AD7" i="3"/>
  <c r="J38" i="3"/>
  <c r="AN69" i="3" s="1"/>
  <c r="AN70" i="3" s="1"/>
  <c r="B70" i="2"/>
  <c r="B68" i="2"/>
  <c r="J57" i="3"/>
  <c r="AN107" i="3" s="1"/>
  <c r="AN108" i="3" s="1"/>
  <c r="J35" i="3"/>
  <c r="AN63" i="3" s="1"/>
  <c r="AN64" i="3" s="1"/>
  <c r="G15" i="3"/>
  <c r="I15" i="3" s="1"/>
  <c r="AM23" i="3" s="1"/>
  <c r="AM22" i="3" s="1"/>
  <c r="J58" i="3"/>
  <c r="AN109" i="3" s="1"/>
  <c r="AN110" i="3" s="1"/>
  <c r="G58" i="3"/>
  <c r="I58" i="3" s="1"/>
  <c r="AM109" i="3" s="1"/>
  <c r="AM108" i="3" s="1"/>
  <c r="G103" i="3"/>
  <c r="I103" i="3" s="1"/>
  <c r="AM199" i="3" s="1"/>
  <c r="AM198" i="3" s="1"/>
  <c r="J14" i="3"/>
  <c r="G75" i="3"/>
  <c r="J102" i="3"/>
  <c r="AN197" i="3" s="1"/>
  <c r="AN198" i="3" s="1"/>
  <c r="J74" i="3"/>
  <c r="AN141" i="3" s="1"/>
  <c r="AN142" i="3" s="1"/>
  <c r="B33" i="2"/>
  <c r="G72" i="3"/>
  <c r="I72" i="3" s="1"/>
  <c r="AM137" i="3" s="1"/>
  <c r="AM136" i="3" s="1"/>
  <c r="J48" i="3"/>
  <c r="AN89" i="3" s="1"/>
  <c r="AN90" i="3" s="1"/>
  <c r="J36" i="3"/>
  <c r="AN65" i="3" s="1"/>
  <c r="AN66" i="3" s="1"/>
  <c r="G14" i="3"/>
  <c r="I14" i="3" s="1"/>
  <c r="AM21" i="3" s="1"/>
  <c r="AM20" i="3" s="1"/>
  <c r="J103" i="3"/>
  <c r="AN199" i="3" s="1"/>
  <c r="AN200" i="3" s="1"/>
  <c r="J51" i="3"/>
  <c r="AN95" i="3" s="1"/>
  <c r="AN96" i="3" s="1"/>
  <c r="J10" i="3"/>
  <c r="AE14" i="3"/>
  <c r="B13" i="2"/>
  <c r="G34" i="3"/>
  <c r="I34" i="3" s="1"/>
  <c r="AM61" i="3" s="1"/>
  <c r="AM60" i="3" s="1"/>
  <c r="B100" i="2"/>
  <c r="B88" i="2"/>
  <c r="J65" i="3"/>
  <c r="AN123" i="3" s="1"/>
  <c r="AN124" i="3" s="1"/>
  <c r="J105" i="3"/>
  <c r="AN203" i="3" s="1"/>
  <c r="AN204" i="3" s="1"/>
  <c r="G57" i="3"/>
  <c r="I57" i="3" s="1"/>
  <c r="AM107" i="3" s="1"/>
  <c r="AM106" i="3" s="1"/>
  <c r="I66" i="3"/>
  <c r="AM125" i="3" s="1"/>
  <c r="AM124" i="3" s="1"/>
  <c r="J101" i="3"/>
  <c r="AN195" i="3" s="1"/>
  <c r="AN196" i="3" s="1"/>
  <c r="G102" i="3"/>
  <c r="I102" i="3" s="1"/>
  <c r="C99" i="2" s="1"/>
  <c r="J68" i="3"/>
  <c r="AN129" i="3" s="1"/>
  <c r="AN130" i="3" s="1"/>
  <c r="B63" i="2"/>
  <c r="J47" i="3"/>
  <c r="AN87" i="3" s="1"/>
  <c r="AN88" i="3" s="1"/>
  <c r="G40" i="3"/>
  <c r="I40" i="3" s="1"/>
  <c r="AM73" i="3" s="1"/>
  <c r="AM72" i="3" s="1"/>
  <c r="J33" i="3"/>
  <c r="AN59" i="3" s="1"/>
  <c r="AN60" i="3" s="1"/>
  <c r="G48" i="3"/>
  <c r="I48" i="3" s="1"/>
  <c r="AM89" i="3" s="1"/>
  <c r="AM88" i="3" s="1"/>
  <c r="G67" i="3"/>
  <c r="K73" i="3" s="1"/>
  <c r="J53" i="3"/>
  <c r="AN99" i="3" s="1"/>
  <c r="AN100" i="3" s="1"/>
  <c r="AD15" i="3"/>
  <c r="G84" i="3"/>
  <c r="J28" i="3"/>
  <c r="AN49" i="3" s="1"/>
  <c r="AN50" i="3" s="1"/>
  <c r="G47" i="3"/>
  <c r="I47" i="3" s="1"/>
  <c r="AM87" i="3" s="1"/>
  <c r="AM86" i="3" s="1"/>
  <c r="J77" i="3"/>
  <c r="AN147" i="3" s="1"/>
  <c r="AN148" i="3" s="1"/>
  <c r="B80" i="2"/>
  <c r="B43" i="2"/>
  <c r="G28" i="3"/>
  <c r="I28" i="3" s="1"/>
  <c r="AM49" i="3" s="1"/>
  <c r="AM48" i="3" s="1"/>
  <c r="G69" i="3"/>
  <c r="J52" i="3"/>
  <c r="AN97" i="3" s="1"/>
  <c r="AN98" i="3" s="1"/>
  <c r="G105" i="3"/>
  <c r="I105" i="3" s="1"/>
  <c r="AM203" i="3" s="1"/>
  <c r="AM202" i="3" s="1"/>
  <c r="G52" i="3"/>
  <c r="G104" i="3"/>
  <c r="I104" i="3" s="1"/>
  <c r="AM201" i="3" s="1"/>
  <c r="AM200" i="3" s="1"/>
  <c r="B27" i="2"/>
  <c r="G101" i="3"/>
  <c r="I101" i="3" s="1"/>
  <c r="G46" i="3"/>
  <c r="I46" i="3" s="1"/>
  <c r="AM85" i="3" s="1"/>
  <c r="AM84" i="3" s="1"/>
  <c r="G39" i="3"/>
  <c r="K45" i="3" s="1"/>
  <c r="L45" i="3" s="1"/>
  <c r="G49" i="3"/>
  <c r="J88" i="3"/>
  <c r="AN169" i="3" s="1"/>
  <c r="AN170" i="3" s="1"/>
  <c r="G50" i="3"/>
  <c r="J49" i="3"/>
  <c r="AN91" i="3" s="1"/>
  <c r="AN92" i="3" s="1"/>
  <c r="B65" i="2"/>
  <c r="J100" i="3"/>
  <c r="J61" i="3"/>
  <c r="J104" i="3"/>
  <c r="AN201" i="3" s="1"/>
  <c r="AN202" i="3" s="1"/>
  <c r="G88" i="3"/>
  <c r="G83" i="3"/>
  <c r="K89" i="3" s="1"/>
  <c r="G44" i="3"/>
  <c r="I44" i="3" s="1"/>
  <c r="AM81" i="3" s="1"/>
  <c r="AM80" i="3" s="1"/>
  <c r="G73" i="3"/>
  <c r="K79" i="3" s="1"/>
  <c r="J40" i="3"/>
  <c r="AN73" i="3" s="1"/>
  <c r="AN74" i="3" s="1"/>
  <c r="J26" i="3"/>
  <c r="G71" i="3"/>
  <c r="I71" i="3" s="1"/>
  <c r="AM135" i="3" s="1"/>
  <c r="AM134" i="3" s="1"/>
  <c r="J9" i="3"/>
  <c r="D6" i="2" s="1"/>
  <c r="G19" i="3"/>
  <c r="G27" i="3"/>
  <c r="I27" i="3" s="1"/>
  <c r="AM47" i="3" s="1"/>
  <c r="AM46" i="3" s="1"/>
  <c r="J79" i="3"/>
  <c r="G53" i="3"/>
  <c r="I53" i="3" s="1"/>
  <c r="AM99" i="3" s="1"/>
  <c r="AM98" i="3" s="1"/>
  <c r="J8" i="3"/>
  <c r="D5" i="2" s="1"/>
  <c r="B79" i="2"/>
  <c r="G9" i="3"/>
  <c r="I9" i="3" s="1"/>
  <c r="AM11" i="3" s="1"/>
  <c r="AM10" i="3" s="1"/>
  <c r="B5" i="2"/>
  <c r="J82" i="3"/>
  <c r="AN157" i="3" s="1"/>
  <c r="AN158" i="3" s="1"/>
  <c r="J62" i="3"/>
  <c r="J55" i="3"/>
  <c r="J84" i="3"/>
  <c r="AN161" i="3" s="1"/>
  <c r="AN162" i="3" s="1"/>
  <c r="B40" i="2"/>
  <c r="J70" i="3"/>
  <c r="J18" i="3"/>
  <c r="G87" i="3"/>
  <c r="K93" i="3" s="1"/>
  <c r="G68" i="3"/>
  <c r="I68" i="3" s="1"/>
  <c r="AM129" i="3" s="1"/>
  <c r="AM128" i="3" s="1"/>
  <c r="J76" i="3"/>
  <c r="B64" i="2"/>
  <c r="G8" i="3"/>
  <c r="I8" i="3" s="1"/>
  <c r="AM9" i="3" s="1"/>
  <c r="AM8" i="3" s="1"/>
  <c r="J89" i="3"/>
  <c r="B72" i="2"/>
  <c r="J96" i="3"/>
  <c r="AN185" i="3" s="1"/>
  <c r="AN186" i="3" s="1"/>
  <c r="AE13" i="3"/>
  <c r="AE12" i="3"/>
  <c r="B19" i="2"/>
  <c r="G77" i="3"/>
  <c r="G23" i="3"/>
  <c r="I23" i="3" s="1"/>
  <c r="AM39" i="3" s="1"/>
  <c r="AM38" i="3" s="1"/>
  <c r="J45" i="3"/>
  <c r="G10" i="3"/>
  <c r="I10" i="3" s="1"/>
  <c r="AM13" i="3" s="1"/>
  <c r="AM12" i="3" s="1"/>
  <c r="G70" i="3"/>
  <c r="K76" i="3" s="1"/>
  <c r="L76" i="3" s="1"/>
  <c r="G62" i="3"/>
  <c r="I62" i="3" s="1"/>
  <c r="AM117" i="3" s="1"/>
  <c r="AM116" i="3" s="1"/>
  <c r="J95" i="3"/>
  <c r="G106" i="3"/>
  <c r="I106" i="3" s="1"/>
  <c r="AM205" i="3" s="1"/>
  <c r="AM204" i="3" s="1"/>
  <c r="G30" i="3"/>
  <c r="J63" i="3"/>
  <c r="AN119" i="3" s="1"/>
  <c r="AN120" i="3" s="1"/>
  <c r="B92" i="2"/>
  <c r="G51" i="3"/>
  <c r="I51" i="3" s="1"/>
  <c r="AM95" i="3" s="1"/>
  <c r="AM94" i="3" s="1"/>
  <c r="J85" i="3"/>
  <c r="AN163" i="3" s="1"/>
  <c r="AN164" i="3" s="1"/>
  <c r="J64" i="3"/>
  <c r="AN121" i="3" s="1"/>
  <c r="AN122" i="3" s="1"/>
  <c r="B10" i="2"/>
  <c r="G98" i="3"/>
  <c r="I98" i="3" s="1"/>
  <c r="AM189" i="3" s="1"/>
  <c r="AM188" i="3" s="1"/>
  <c r="J97" i="3"/>
  <c r="AN187" i="3" s="1"/>
  <c r="AN188" i="3" s="1"/>
  <c r="J98" i="3"/>
  <c r="AN189" i="3" s="1"/>
  <c r="AN190" i="3" s="1"/>
  <c r="J93" i="3"/>
  <c r="AN179" i="3" s="1"/>
  <c r="AN180" i="3" s="1"/>
  <c r="G43" i="3"/>
  <c r="I43" i="3" s="1"/>
  <c r="AM79" i="3" s="1"/>
  <c r="AM78" i="3" s="1"/>
  <c r="G91" i="3"/>
  <c r="I91" i="3" s="1"/>
  <c r="AM175" i="3" s="1"/>
  <c r="AM174" i="3" s="1"/>
  <c r="G79" i="3"/>
  <c r="I79" i="3" s="1"/>
  <c r="AM151" i="3" s="1"/>
  <c r="AM150" i="3" s="1"/>
  <c r="G25" i="3"/>
  <c r="B57" i="2"/>
  <c r="G97" i="3"/>
  <c r="K103" i="3" s="1"/>
  <c r="L103" i="3" s="1"/>
  <c r="G99" i="3"/>
  <c r="K105" i="3" s="1"/>
  <c r="J13" i="3"/>
  <c r="D10" i="2" s="1"/>
  <c r="J29" i="3"/>
  <c r="J80" i="3"/>
  <c r="AN153" i="3" s="1"/>
  <c r="AN154" i="3" s="1"/>
  <c r="G61" i="3"/>
  <c r="I61" i="3" s="1"/>
  <c r="AM115" i="3" s="1"/>
  <c r="AM114" i="3" s="1"/>
  <c r="K66" i="3"/>
  <c r="G13" i="3"/>
  <c r="B26" i="2"/>
  <c r="G80" i="3"/>
  <c r="K86" i="3" s="1"/>
  <c r="J42" i="3"/>
  <c r="AN77" i="3" s="1"/>
  <c r="AN78" i="3" s="1"/>
  <c r="G26" i="3"/>
  <c r="I26" i="3" s="1"/>
  <c r="AM45" i="3" s="1"/>
  <c r="AM44" i="3" s="1"/>
  <c r="G41" i="3"/>
  <c r="G29" i="3"/>
  <c r="I29" i="3" s="1"/>
  <c r="AM51" i="3" s="1"/>
  <c r="AM50" i="3" s="1"/>
  <c r="J54" i="3"/>
  <c r="AN101" i="3" s="1"/>
  <c r="AN102" i="3" s="1"/>
  <c r="J41" i="3"/>
  <c r="AN75" i="3" s="1"/>
  <c r="AN76" i="3" s="1"/>
  <c r="G42" i="3"/>
  <c r="G59" i="3"/>
  <c r="G54" i="3"/>
  <c r="J60" i="3"/>
  <c r="AN113" i="3" s="1"/>
  <c r="AN114" i="3" s="1"/>
  <c r="B76" i="2"/>
  <c r="J25" i="3"/>
  <c r="AN43" i="3" s="1"/>
  <c r="AN44" i="3" s="1"/>
  <c r="G55" i="3"/>
  <c r="I55" i="3" s="1"/>
  <c r="AM103" i="3" s="1"/>
  <c r="AM102" i="3" s="1"/>
  <c r="J59" i="3"/>
  <c r="O24" i="3"/>
  <c r="R24" i="3" s="1"/>
  <c r="R22" i="3" s="1"/>
  <c r="I14" i="2" s="1"/>
  <c r="O23" i="3"/>
  <c r="R23" i="3" s="1"/>
  <c r="G95" i="3"/>
  <c r="I95" i="3" s="1"/>
  <c r="AM183" i="3" s="1"/>
  <c r="AM182" i="3" s="1"/>
  <c r="G63" i="3"/>
  <c r="I63" i="3" s="1"/>
  <c r="AM119" i="3" s="1"/>
  <c r="AM118" i="3" s="1"/>
  <c r="G16" i="3"/>
  <c r="I16" i="3" s="1"/>
  <c r="J50" i="3"/>
  <c r="AN93" i="3" s="1"/>
  <c r="AN94" i="3" s="1"/>
  <c r="G93" i="3"/>
  <c r="I93" i="3" s="1"/>
  <c r="AM179" i="3" s="1"/>
  <c r="AM178" i="3" s="1"/>
  <c r="G85" i="3"/>
  <c r="I85" i="3" s="1"/>
  <c r="AM163" i="3" s="1"/>
  <c r="AM162" i="3" s="1"/>
  <c r="B47" i="2"/>
  <c r="B12" i="2"/>
  <c r="G11" i="3"/>
  <c r="J15" i="3"/>
  <c r="D12" i="2" s="1"/>
  <c r="B96" i="2"/>
  <c r="G86" i="3"/>
  <c r="K92" i="3" s="1"/>
  <c r="G92" i="3"/>
  <c r="I92" i="3" s="1"/>
  <c r="AM177" i="3" s="1"/>
  <c r="AM176" i="3" s="1"/>
  <c r="J99" i="3"/>
  <c r="AN191" i="3" s="1"/>
  <c r="AN192" i="3" s="1"/>
  <c r="B103" i="2"/>
  <c r="J92" i="3"/>
  <c r="AN177" i="3" s="1"/>
  <c r="AN178" i="3" s="1"/>
  <c r="G100" i="3"/>
  <c r="K106" i="3" s="1"/>
  <c r="G94" i="3"/>
  <c r="J106" i="3"/>
  <c r="AN205" i="3" s="1"/>
  <c r="J81" i="3"/>
  <c r="G96" i="3"/>
  <c r="I96" i="3" s="1"/>
  <c r="AM185" i="3" s="1"/>
  <c r="AM184" i="3" s="1"/>
  <c r="G81" i="3"/>
  <c r="I81" i="3" s="1"/>
  <c r="AM155" i="3" s="1"/>
  <c r="AM154" i="3" s="1"/>
  <c r="G64" i="3"/>
  <c r="K70" i="3" s="1"/>
  <c r="L70" i="3" s="1"/>
  <c r="G65" i="3"/>
  <c r="I65" i="3" s="1"/>
  <c r="AM123" i="3" s="1"/>
  <c r="AM122" i="3" s="1"/>
  <c r="J90" i="3"/>
  <c r="G31" i="3"/>
  <c r="I31" i="3" s="1"/>
  <c r="AM55" i="3" s="1"/>
  <c r="AM54" i="3" s="1"/>
  <c r="G21" i="3"/>
  <c r="J37" i="3"/>
  <c r="AN67" i="3" s="1"/>
  <c r="AN68" i="3" s="1"/>
  <c r="G33" i="3"/>
  <c r="I33" i="3" s="1"/>
  <c r="AM59" i="3" s="1"/>
  <c r="AM58" i="3" s="1"/>
  <c r="G56" i="3"/>
  <c r="B53" i="2"/>
  <c r="G78" i="3"/>
  <c r="B75" i="2"/>
  <c r="J31" i="3"/>
  <c r="AE16" i="3"/>
  <c r="G38" i="3"/>
  <c r="J34" i="3"/>
  <c r="AN61" i="3" s="1"/>
  <c r="AN62" i="3" s="1"/>
  <c r="J11" i="3"/>
  <c r="AN15" i="3" s="1"/>
  <c r="AN16" i="3" s="1"/>
  <c r="B29" i="2"/>
  <c r="B8" i="2"/>
  <c r="G37" i="3"/>
  <c r="K43" i="3" s="1"/>
  <c r="L43" i="3" s="1"/>
  <c r="G89" i="3"/>
  <c r="G76" i="3"/>
  <c r="G22" i="3"/>
  <c r="I22" i="3" s="1"/>
  <c r="AM37" i="3" s="1"/>
  <c r="AM36" i="3" s="1"/>
  <c r="J21" i="3"/>
  <c r="AN35" i="3" s="1"/>
  <c r="AN36" i="3" s="1"/>
  <c r="K63" i="3"/>
  <c r="L63" i="3" s="1"/>
  <c r="G35" i="3"/>
  <c r="I35" i="3" s="1"/>
  <c r="G32" i="3"/>
  <c r="I32" i="3" s="1"/>
  <c r="AM57" i="3" s="1"/>
  <c r="AM56" i="3" s="1"/>
  <c r="B87" i="2"/>
  <c r="G90" i="3"/>
  <c r="G17" i="3"/>
  <c r="I17" i="3" s="1"/>
  <c r="AM27" i="3" s="1"/>
  <c r="AM26" i="3" s="1"/>
  <c r="G18" i="3"/>
  <c r="I18" i="3" s="1"/>
  <c r="AM29" i="3" s="1"/>
  <c r="AM28" i="3" s="1"/>
  <c r="K59" i="3"/>
  <c r="L59" i="3" s="1"/>
  <c r="J17" i="3"/>
  <c r="AN27" i="3" s="1"/>
  <c r="AN28" i="3" s="1"/>
  <c r="AD10" i="3"/>
  <c r="G82" i="3"/>
  <c r="AD8" i="3"/>
  <c r="I73" i="3"/>
  <c r="AM139" i="3" s="1"/>
  <c r="AM138" i="3" s="1"/>
  <c r="AE15" i="3"/>
  <c r="AD12" i="3"/>
  <c r="D24" i="2"/>
  <c r="D11" i="2"/>
  <c r="AN21" i="3"/>
  <c r="AN22" i="3" s="1"/>
  <c r="AN11" i="3"/>
  <c r="AN12" i="3" s="1"/>
  <c r="D43" i="2"/>
  <c r="D99" i="2"/>
  <c r="D41" i="2"/>
  <c r="D36" i="2"/>
  <c r="D17" i="2"/>
  <c r="D27" i="2"/>
  <c r="D46" i="2"/>
  <c r="L79" i="3"/>
  <c r="D68" i="2"/>
  <c r="D62" i="2"/>
  <c r="D32" i="2"/>
  <c r="D51" i="2"/>
  <c r="D38" i="2"/>
  <c r="D81" i="2"/>
  <c r="D19" i="2"/>
  <c r="D88" i="2"/>
  <c r="D54" i="2"/>
  <c r="D70" i="2"/>
  <c r="D63" i="2"/>
  <c r="D48" i="2"/>
  <c r="D49" i="2"/>
  <c r="D20" i="2"/>
  <c r="D4" i="2"/>
  <c r="AN7" i="3"/>
  <c r="AN8" i="3" s="1"/>
  <c r="D64" i="2"/>
  <c r="D71" i="2"/>
  <c r="D66" i="2"/>
  <c r="D53" i="2"/>
  <c r="D7" i="2"/>
  <c r="AN13" i="3"/>
  <c r="AN14" i="3" s="1"/>
  <c r="D16" i="2"/>
  <c r="C41" i="2"/>
  <c r="L72" i="3"/>
  <c r="D100" i="2"/>
  <c r="D79" i="2"/>
  <c r="D74" i="2"/>
  <c r="D75" i="2"/>
  <c r="D84" i="2"/>
  <c r="L51" i="3"/>
  <c r="D72" i="2"/>
  <c r="D83" i="2"/>
  <c r="D60" i="2"/>
  <c r="D44" i="2"/>
  <c r="D80" i="2"/>
  <c r="D96" i="2"/>
  <c r="D13" i="2"/>
  <c r="AN25" i="3"/>
  <c r="AN26" i="3" s="1"/>
  <c r="D9" i="2"/>
  <c r="AN17" i="3"/>
  <c r="AN18" i="3" s="1"/>
  <c r="AG104" i="3"/>
  <c r="L66" i="3"/>
  <c r="D102" i="2"/>
  <c r="D91" i="2"/>
  <c r="D69" i="2"/>
  <c r="D40" i="2"/>
  <c r="L80" i="3"/>
  <c r="AG44" i="3"/>
  <c r="I45" i="3"/>
  <c r="AM83" i="3" s="1"/>
  <c r="AM82" i="3" s="1"/>
  <c r="K46" i="3"/>
  <c r="K42" i="3"/>
  <c r="K61" i="3"/>
  <c r="K50" i="3"/>
  <c r="K91" i="3"/>
  <c r="C101" i="2"/>
  <c r="K69" i="3"/>
  <c r="K58" i="3"/>
  <c r="I52" i="3"/>
  <c r="AM97" i="3" s="1"/>
  <c r="AM96" i="3" s="1"/>
  <c r="K53" i="3"/>
  <c r="C37" i="2"/>
  <c r="AG40" i="3"/>
  <c r="AD16" i="3"/>
  <c r="AC16" i="3"/>
  <c r="AB18" i="3"/>
  <c r="AB17" i="3"/>
  <c r="AC15" i="3"/>
  <c r="AG47" i="3"/>
  <c r="C44" i="2"/>
  <c r="D29" i="2"/>
  <c r="AG53" i="3"/>
  <c r="C50" i="2"/>
  <c r="I20" i="3"/>
  <c r="AM33" i="3" s="1"/>
  <c r="AM32" i="3" s="1"/>
  <c r="AG57" i="3"/>
  <c r="C54" i="2"/>
  <c r="I12" i="3"/>
  <c r="AM17" i="3" s="1"/>
  <c r="AM16" i="3" s="1"/>
  <c r="C52" i="2"/>
  <c r="AG55" i="3"/>
  <c r="I87" i="3"/>
  <c r="AM167" i="3" s="1"/>
  <c r="AM166" i="3" s="1"/>
  <c r="I24" i="3"/>
  <c r="AM41" i="3" s="1"/>
  <c r="AM40" i="3" s="1"/>
  <c r="I30" i="3"/>
  <c r="AM53" i="3" s="1"/>
  <c r="AM52" i="3" s="1"/>
  <c r="I7" i="3"/>
  <c r="AG74" i="3"/>
  <c r="C71" i="2"/>
  <c r="C11" i="2"/>
  <c r="AG14" i="3"/>
  <c r="I13" i="3"/>
  <c r="AM19" i="3" s="1"/>
  <c r="AM18" i="3" s="1"/>
  <c r="C55" i="2"/>
  <c r="I25" i="3"/>
  <c r="AM43" i="3" s="1"/>
  <c r="AM42" i="3" s="1"/>
  <c r="I84" i="3"/>
  <c r="AM161" i="3" s="1"/>
  <c r="AM160" i="3" s="1"/>
  <c r="K90" i="3"/>
  <c r="K98" i="3"/>
  <c r="I75" i="3"/>
  <c r="AM143" i="3" s="1"/>
  <c r="AM142" i="3" s="1"/>
  <c r="K81" i="3"/>
  <c r="AG98" i="3"/>
  <c r="C95" i="2"/>
  <c r="I19" i="3"/>
  <c r="AM31" i="3" s="1"/>
  <c r="AM30" i="3" s="1"/>
  <c r="AG62" i="3"/>
  <c r="AG85" i="3"/>
  <c r="C82" i="2"/>
  <c r="AG36" i="3"/>
  <c r="C33" i="2"/>
  <c r="AG81" i="3"/>
  <c r="I50" i="3"/>
  <c r="AM93" i="3" s="1"/>
  <c r="AM92" i="3" s="1"/>
  <c r="K56" i="3"/>
  <c r="AG60" i="3"/>
  <c r="C57" i="2"/>
  <c r="I88" i="3"/>
  <c r="AM169" i="3" s="1"/>
  <c r="AM168" i="3" s="1"/>
  <c r="K94" i="3"/>
  <c r="AG63" i="3"/>
  <c r="O5" i="3"/>
  <c r="D21" i="2" l="1"/>
  <c r="AM25" i="3"/>
  <c r="AM24" i="3" s="1"/>
  <c r="AR16" i="3"/>
  <c r="AR17" i="3" s="1"/>
  <c r="AR18" i="3" s="1"/>
  <c r="AR19" i="3" s="1"/>
  <c r="AR20" i="3" s="1"/>
  <c r="AR21" i="3" s="1"/>
  <c r="AR22" i="3" s="1"/>
  <c r="AR23" i="3" s="1"/>
  <c r="AR24" i="3" s="1"/>
  <c r="AR25" i="3" s="1"/>
  <c r="AR26" i="3" s="1"/>
  <c r="AR27" i="3" s="1"/>
  <c r="AR28" i="3" s="1"/>
  <c r="AR29" i="3" s="1"/>
  <c r="AR30" i="3" s="1"/>
  <c r="AR31" i="3" s="1"/>
  <c r="AR32" i="3" s="1"/>
  <c r="AR33" i="3" s="1"/>
  <c r="AR34" i="3" s="1"/>
  <c r="AR35" i="3" s="1"/>
  <c r="AR36" i="3" s="1"/>
  <c r="AR37" i="3" s="1"/>
  <c r="AR38" i="3" s="1"/>
  <c r="D30" i="2"/>
  <c r="D25" i="2"/>
  <c r="D93" i="2"/>
  <c r="C31" i="2"/>
  <c r="I70" i="3"/>
  <c r="AM133" i="3" s="1"/>
  <c r="AM132" i="3" s="1"/>
  <c r="AG34" i="3"/>
  <c r="AH34" i="3" s="1"/>
  <c r="AG103" i="3"/>
  <c r="D61" i="2"/>
  <c r="D101" i="2"/>
  <c r="C70" i="2"/>
  <c r="AG58" i="3"/>
  <c r="D57" i="2"/>
  <c r="D35" i="2"/>
  <c r="K68" i="3"/>
  <c r="L68" i="3" s="1"/>
  <c r="AM7" i="3"/>
  <c r="AM6" i="3" s="1"/>
  <c r="D45" i="2"/>
  <c r="D33" i="2"/>
  <c r="K64" i="3"/>
  <c r="L64" i="3" s="1"/>
  <c r="C100" i="2"/>
  <c r="C59" i="2"/>
  <c r="K40" i="3"/>
  <c r="L40" i="3" s="1"/>
  <c r="D82" i="2"/>
  <c r="C45" i="2"/>
  <c r="D98" i="2"/>
  <c r="C63" i="2"/>
  <c r="I97" i="3"/>
  <c r="AM187" i="3" s="1"/>
  <c r="AM186" i="3" s="1"/>
  <c r="AG66" i="3"/>
  <c r="D94" i="2"/>
  <c r="D55" i="2"/>
  <c r="K54" i="3"/>
  <c r="C69" i="2"/>
  <c r="C12" i="2"/>
  <c r="C60" i="2"/>
  <c r="C78" i="2"/>
  <c r="AG48" i="3"/>
  <c r="AH48" i="3" s="1"/>
  <c r="AG72" i="3"/>
  <c r="AG15" i="3"/>
  <c r="AH15" i="3" s="1"/>
  <c r="D37" i="2"/>
  <c r="AN9" i="3"/>
  <c r="AN10" i="3" s="1"/>
  <c r="I39" i="3"/>
  <c r="AM71" i="3" s="1"/>
  <c r="AM70" i="3" s="1"/>
  <c r="K78" i="3"/>
  <c r="L78" i="3" s="1"/>
  <c r="E75" i="2" s="1"/>
  <c r="D86" i="2"/>
  <c r="AN171" i="3"/>
  <c r="AN172" i="3" s="1"/>
  <c r="D87" i="2"/>
  <c r="AN173" i="3"/>
  <c r="AN174" i="3" s="1"/>
  <c r="D15" i="2"/>
  <c r="AN29" i="3"/>
  <c r="AN30" i="3" s="1"/>
  <c r="D58" i="2"/>
  <c r="AN115" i="3"/>
  <c r="AN116" i="3" s="1"/>
  <c r="D23" i="2"/>
  <c r="AN45" i="3"/>
  <c r="AN46" i="3" s="1"/>
  <c r="C32" i="2"/>
  <c r="AM63" i="3"/>
  <c r="AM62" i="3" s="1"/>
  <c r="AG102" i="3"/>
  <c r="AM197" i="3"/>
  <c r="AM196" i="3" s="1"/>
  <c r="D65" i="2"/>
  <c r="D56" i="2"/>
  <c r="AN111" i="3"/>
  <c r="AN112" i="3" s="1"/>
  <c r="AG101" i="3"/>
  <c r="AM195" i="3"/>
  <c r="AM194" i="3" s="1"/>
  <c r="I67" i="3"/>
  <c r="AM127" i="3" s="1"/>
  <c r="AM126" i="3" s="1"/>
  <c r="D89" i="2"/>
  <c r="D73" i="2"/>
  <c r="AN145" i="3"/>
  <c r="AN146" i="3" s="1"/>
  <c r="D52" i="2"/>
  <c r="AN103" i="3"/>
  <c r="AN104" i="3" s="1"/>
  <c r="D76" i="2"/>
  <c r="AN151" i="3"/>
  <c r="AN152" i="3" s="1"/>
  <c r="D78" i="2"/>
  <c r="AN155" i="3"/>
  <c r="AN156" i="3" s="1"/>
  <c r="D92" i="2"/>
  <c r="AN183" i="3"/>
  <c r="AN184" i="3" s="1"/>
  <c r="D59" i="2"/>
  <c r="AN117" i="3"/>
  <c r="AN118" i="3" s="1"/>
  <c r="D67" i="2"/>
  <c r="AN133" i="3"/>
  <c r="AN134" i="3" s="1"/>
  <c r="D97" i="2"/>
  <c r="AN193" i="3"/>
  <c r="AN194" i="3" s="1"/>
  <c r="D42" i="2"/>
  <c r="AN83" i="3"/>
  <c r="AN84" i="3" s="1"/>
  <c r="AG65" i="3"/>
  <c r="AH65" i="3" s="1"/>
  <c r="K41" i="3"/>
  <c r="L41" i="3" s="1"/>
  <c r="AG35" i="3"/>
  <c r="AH35" i="3" s="1"/>
  <c r="D28" i="2"/>
  <c r="AN55" i="3"/>
  <c r="AN56" i="3" s="1"/>
  <c r="D26" i="2"/>
  <c r="AN51" i="3"/>
  <c r="AN52" i="3" s="1"/>
  <c r="I13" i="2"/>
  <c r="AH102" i="3"/>
  <c r="O29" i="3"/>
  <c r="J3" i="2"/>
  <c r="AH101" i="3"/>
  <c r="AG46" i="3"/>
  <c r="AH46" i="3" s="1"/>
  <c r="I99" i="3"/>
  <c r="AM191" i="3" s="1"/>
  <c r="AM190" i="3" s="1"/>
  <c r="K77" i="3"/>
  <c r="L77" i="3" s="1"/>
  <c r="AH81" i="3"/>
  <c r="I80" i="3"/>
  <c r="AM153" i="3" s="1"/>
  <c r="AM152" i="3" s="1"/>
  <c r="AH66" i="3"/>
  <c r="C62" i="2"/>
  <c r="AH55" i="3"/>
  <c r="D95" i="2"/>
  <c r="D50" i="2"/>
  <c r="AH74" i="3"/>
  <c r="AH104" i="3"/>
  <c r="AH98" i="3"/>
  <c r="AH72" i="3"/>
  <c r="AN19" i="3"/>
  <c r="AN20" i="3" s="1"/>
  <c r="AH63" i="3"/>
  <c r="AH60" i="3"/>
  <c r="AH85" i="3"/>
  <c r="AH40" i="3"/>
  <c r="K71" i="3"/>
  <c r="L71" i="3" s="1"/>
  <c r="E68" i="2" s="1"/>
  <c r="AH36" i="3"/>
  <c r="AH14" i="3"/>
  <c r="AH47" i="3"/>
  <c r="C98" i="2"/>
  <c r="AH53" i="3"/>
  <c r="AH103" i="3"/>
  <c r="AH57" i="3"/>
  <c r="AH44" i="3"/>
  <c r="AH62" i="3"/>
  <c r="AH58" i="3"/>
  <c r="AG28" i="3"/>
  <c r="AH28" i="3" s="1"/>
  <c r="C43" i="2"/>
  <c r="D90" i="2"/>
  <c r="D14" i="2"/>
  <c r="K57" i="3"/>
  <c r="L57" i="3" s="1"/>
  <c r="C25" i="2"/>
  <c r="K52" i="3"/>
  <c r="I83" i="3"/>
  <c r="AM159" i="3" s="1"/>
  <c r="AM158" i="3" s="1"/>
  <c r="D85" i="2"/>
  <c r="I49" i="3"/>
  <c r="AM91" i="3" s="1"/>
  <c r="AM90" i="3" s="1"/>
  <c r="K55" i="3"/>
  <c r="AG105" i="3"/>
  <c r="AH105" i="3" s="1"/>
  <c r="K75" i="3"/>
  <c r="I69" i="3"/>
  <c r="AM131" i="3" s="1"/>
  <c r="AM130" i="3" s="1"/>
  <c r="C102" i="2"/>
  <c r="AG68" i="3"/>
  <c r="AH68" i="3" s="1"/>
  <c r="AG27" i="3"/>
  <c r="AH27" i="3" s="1"/>
  <c r="C24" i="2"/>
  <c r="C65" i="2"/>
  <c r="L92" i="3"/>
  <c r="E89" i="2" s="1"/>
  <c r="AG61" i="3"/>
  <c r="AH61" i="3" s="1"/>
  <c r="K30" i="3"/>
  <c r="L30" i="3" s="1"/>
  <c r="D22" i="2"/>
  <c r="D34" i="2"/>
  <c r="D47" i="2"/>
  <c r="K74" i="3"/>
  <c r="I77" i="3"/>
  <c r="AM147" i="3" s="1"/>
  <c r="AM146" i="3" s="1"/>
  <c r="K83" i="3"/>
  <c r="K28" i="3"/>
  <c r="L28" i="3" s="1"/>
  <c r="K31" i="3"/>
  <c r="L31" i="3" s="1"/>
  <c r="K25" i="3"/>
  <c r="L25" i="3" s="1"/>
  <c r="K22" i="3"/>
  <c r="K32" i="3"/>
  <c r="L32" i="3" s="1"/>
  <c r="K29" i="3"/>
  <c r="L29" i="3" s="1"/>
  <c r="K33" i="3"/>
  <c r="L33" i="3" s="1"/>
  <c r="C103" i="2"/>
  <c r="I86" i="3"/>
  <c r="AM165" i="3" s="1"/>
  <c r="AM164" i="3" s="1"/>
  <c r="K85" i="3"/>
  <c r="K67" i="3"/>
  <c r="AG106" i="3"/>
  <c r="AH106" i="3" s="1"/>
  <c r="C58" i="2"/>
  <c r="D77" i="2"/>
  <c r="D103" i="2"/>
  <c r="K27" i="3"/>
  <c r="L27" i="3" s="1"/>
  <c r="K97" i="3"/>
  <c r="D8" i="2"/>
  <c r="K15" i="3"/>
  <c r="L15" i="3" s="1"/>
  <c r="I21" i="3"/>
  <c r="AM35" i="3" s="1"/>
  <c r="AM34" i="3" s="1"/>
  <c r="K26" i="3"/>
  <c r="L26" i="3" s="1"/>
  <c r="K87" i="3"/>
  <c r="AN23" i="3"/>
  <c r="AN24" i="3" s="1"/>
  <c r="I100" i="3"/>
  <c r="AM193" i="3" s="1"/>
  <c r="AM192" i="3" s="1"/>
  <c r="K14" i="3"/>
  <c r="L14" i="3" s="1"/>
  <c r="C40" i="2"/>
  <c r="D39" i="2"/>
  <c r="AG43" i="3"/>
  <c r="AH43" i="3" s="1"/>
  <c r="K49" i="3"/>
  <c r="K17" i="3"/>
  <c r="L17" i="3" s="1"/>
  <c r="K104" i="3"/>
  <c r="K101" i="3"/>
  <c r="L101" i="3" s="1"/>
  <c r="I11" i="3"/>
  <c r="C8" i="2" s="1"/>
  <c r="I59" i="3"/>
  <c r="AM111" i="3" s="1"/>
  <c r="AM110" i="3" s="1"/>
  <c r="K65" i="3"/>
  <c r="I54" i="3"/>
  <c r="AM101" i="3" s="1"/>
  <c r="AM100" i="3" s="1"/>
  <c r="K60" i="3"/>
  <c r="K48" i="3"/>
  <c r="I42" i="3"/>
  <c r="AM77" i="3" s="1"/>
  <c r="AM76" i="3" s="1"/>
  <c r="K16" i="3"/>
  <c r="L16" i="3" s="1"/>
  <c r="I64" i="3"/>
  <c r="AM121" i="3" s="1"/>
  <c r="AM120" i="3" s="1"/>
  <c r="K13" i="3"/>
  <c r="L13" i="3" s="1"/>
  <c r="I37" i="3"/>
  <c r="AM67" i="3" s="1"/>
  <c r="AM66" i="3" s="1"/>
  <c r="I41" i="3"/>
  <c r="AM75" i="3" s="1"/>
  <c r="AM74" i="3" s="1"/>
  <c r="K47" i="3"/>
  <c r="K21" i="3"/>
  <c r="L21" i="3" s="1"/>
  <c r="D31" i="2"/>
  <c r="AG93" i="3"/>
  <c r="AH93" i="3" s="1"/>
  <c r="AG33" i="3"/>
  <c r="AH33" i="3" s="1"/>
  <c r="K19" i="3"/>
  <c r="L19" i="3" s="1"/>
  <c r="K23" i="3"/>
  <c r="L23" i="3" s="1"/>
  <c r="D18" i="2"/>
  <c r="C30" i="2"/>
  <c r="K39" i="3"/>
  <c r="K99" i="3"/>
  <c r="L99" i="3" s="1"/>
  <c r="I94" i="3"/>
  <c r="AM181" i="3" s="1"/>
  <c r="AM180" i="3" s="1"/>
  <c r="K100" i="3"/>
  <c r="C15" i="2"/>
  <c r="K102" i="3"/>
  <c r="L102" i="3" s="1"/>
  <c r="C90" i="2"/>
  <c r="AG18" i="3"/>
  <c r="AH18" i="3" s="1"/>
  <c r="K18" i="3"/>
  <c r="L18" i="3" s="1"/>
  <c r="K20" i="3"/>
  <c r="L20" i="3" s="1"/>
  <c r="K24" i="3"/>
  <c r="L24" i="3" s="1"/>
  <c r="I78" i="3"/>
  <c r="AM149" i="3" s="1"/>
  <c r="AM148" i="3" s="1"/>
  <c r="K84" i="3"/>
  <c r="K37" i="3"/>
  <c r="L37" i="3" s="1"/>
  <c r="I56" i="3"/>
  <c r="AM105" i="3" s="1"/>
  <c r="AM104" i="3" s="1"/>
  <c r="K62" i="3"/>
  <c r="K34" i="3"/>
  <c r="L34" i="3" s="1"/>
  <c r="AG32" i="3"/>
  <c r="AH32" i="3" s="1"/>
  <c r="K44" i="3"/>
  <c r="I38" i="3"/>
  <c r="AM69" i="3" s="1"/>
  <c r="AM68" i="3" s="1"/>
  <c r="C29" i="2"/>
  <c r="K36" i="3"/>
  <c r="L36" i="3" s="1"/>
  <c r="K82" i="3"/>
  <c r="I76" i="3"/>
  <c r="AM145" i="3" s="1"/>
  <c r="AM144" i="3" s="1"/>
  <c r="K35" i="3"/>
  <c r="L35" i="3" s="1"/>
  <c r="I90" i="3"/>
  <c r="AM173" i="3" s="1"/>
  <c r="AM172" i="3" s="1"/>
  <c r="K96" i="3"/>
  <c r="K95" i="3"/>
  <c r="I89" i="3"/>
  <c r="AM171" i="3" s="1"/>
  <c r="AM170" i="3" s="1"/>
  <c r="K38" i="3"/>
  <c r="L38" i="3" s="1"/>
  <c r="L54" i="3"/>
  <c r="E51" i="2" s="1"/>
  <c r="K88" i="3"/>
  <c r="I82" i="3"/>
  <c r="AM157" i="3" s="1"/>
  <c r="AM156" i="3" s="1"/>
  <c r="C94" i="2"/>
  <c r="AG73" i="3"/>
  <c r="AH73" i="3" s="1"/>
  <c r="C42" i="2"/>
  <c r="AG45" i="3"/>
  <c r="AH45" i="3" s="1"/>
  <c r="L56" i="3"/>
  <c r="L90" i="3"/>
  <c r="L69" i="3"/>
  <c r="L42" i="3"/>
  <c r="E67" i="2"/>
  <c r="E48" i="2"/>
  <c r="E61" i="2"/>
  <c r="E100" i="2"/>
  <c r="E73" i="2"/>
  <c r="E76" i="2"/>
  <c r="L105" i="3"/>
  <c r="L73" i="3"/>
  <c r="L46" i="3"/>
  <c r="E69" i="2"/>
  <c r="E40" i="2"/>
  <c r="L53" i="3"/>
  <c r="AG70" i="3"/>
  <c r="AH70" i="3" s="1"/>
  <c r="E65" i="2"/>
  <c r="E42" i="2"/>
  <c r="L22" i="3"/>
  <c r="L94" i="3"/>
  <c r="L86" i="3"/>
  <c r="L81" i="3"/>
  <c r="L93" i="3"/>
  <c r="L87" i="3"/>
  <c r="L89" i="3"/>
  <c r="L58" i="3"/>
  <c r="L91" i="3"/>
  <c r="E63" i="2"/>
  <c r="L50" i="3"/>
  <c r="L52" i="3"/>
  <c r="E56" i="2"/>
  <c r="E60" i="2"/>
  <c r="L98" i="3"/>
  <c r="L106" i="3"/>
  <c r="L61" i="3"/>
  <c r="E77" i="2"/>
  <c r="C67" i="2"/>
  <c r="AG52" i="3"/>
  <c r="AH52" i="3" s="1"/>
  <c r="C49" i="2"/>
  <c r="AB19" i="3"/>
  <c r="AC17" i="3"/>
  <c r="AE17" i="3"/>
  <c r="AD17" i="3"/>
  <c r="AC18" i="3"/>
  <c r="AB20" i="3"/>
  <c r="AE18" i="3"/>
  <c r="AD18" i="3"/>
  <c r="AG84" i="3"/>
  <c r="AH84" i="3" s="1"/>
  <c r="C81" i="2"/>
  <c r="AG51" i="3"/>
  <c r="AH51" i="3" s="1"/>
  <c r="C48" i="2"/>
  <c r="AG23" i="3"/>
  <c r="AH23" i="3" s="1"/>
  <c r="C20" i="2"/>
  <c r="AG91" i="3"/>
  <c r="AH91" i="3" s="1"/>
  <c r="C88" i="2"/>
  <c r="AG16" i="3"/>
  <c r="AH16" i="3" s="1"/>
  <c r="C13" i="2"/>
  <c r="AG29" i="3"/>
  <c r="AH29" i="3" s="1"/>
  <c r="C26" i="2"/>
  <c r="C10" i="2"/>
  <c r="AG13" i="3"/>
  <c r="AH13" i="3" s="1"/>
  <c r="AG31" i="3"/>
  <c r="AH31" i="3" s="1"/>
  <c r="C28" i="2"/>
  <c r="AG88" i="3"/>
  <c r="AH88" i="3" s="1"/>
  <c r="C85" i="2"/>
  <c r="AG9" i="3"/>
  <c r="AH9" i="3" s="1"/>
  <c r="C6" i="2"/>
  <c r="C84" i="2"/>
  <c r="AG87" i="3"/>
  <c r="AH87" i="3" s="1"/>
  <c r="AG12" i="3"/>
  <c r="AH12" i="3" s="1"/>
  <c r="C9" i="2"/>
  <c r="AG20" i="3"/>
  <c r="AH20" i="3" s="1"/>
  <c r="C17" i="2"/>
  <c r="AG22" i="3"/>
  <c r="AH22" i="3" s="1"/>
  <c r="C19" i="2"/>
  <c r="AG75" i="3"/>
  <c r="AH75" i="3" s="1"/>
  <c r="C72" i="2"/>
  <c r="C4" i="2"/>
  <c r="AG7" i="3"/>
  <c r="AH7" i="3" s="1"/>
  <c r="C76" i="2"/>
  <c r="AG79" i="3"/>
  <c r="AH79" i="3" s="1"/>
  <c r="AG96" i="3"/>
  <c r="AH96" i="3" s="1"/>
  <c r="C93" i="2"/>
  <c r="AG8" i="3"/>
  <c r="AH8" i="3" s="1"/>
  <c r="C5" i="2"/>
  <c r="AG92" i="3"/>
  <c r="AH92" i="3" s="1"/>
  <c r="C89" i="2"/>
  <c r="C92" i="2"/>
  <c r="AG95" i="3"/>
  <c r="AH95" i="3" s="1"/>
  <c r="AG25" i="3"/>
  <c r="AH25" i="3" s="1"/>
  <c r="C22" i="2"/>
  <c r="AG10" i="3"/>
  <c r="AH10" i="3" s="1"/>
  <c r="C7" i="2"/>
  <c r="AG50" i="3"/>
  <c r="AH50" i="3" s="1"/>
  <c r="C47" i="2"/>
  <c r="C68" i="2"/>
  <c r="AG71" i="3"/>
  <c r="AH71" i="3" s="1"/>
  <c r="C23" i="2"/>
  <c r="AG26" i="3"/>
  <c r="AH26" i="3" s="1"/>
  <c r="AG19" i="3"/>
  <c r="AH19" i="3" s="1"/>
  <c r="C16" i="2"/>
  <c r="AG30" i="3"/>
  <c r="AH30" i="3" s="1"/>
  <c r="C27" i="2"/>
  <c r="AG24" i="3"/>
  <c r="AH24" i="3" s="1"/>
  <c r="C21" i="2"/>
  <c r="C80" i="2"/>
  <c r="AG83" i="3"/>
  <c r="AH83" i="3" s="1"/>
  <c r="AG17" i="3"/>
  <c r="AH17" i="3" s="1"/>
  <c r="C14" i="2"/>
  <c r="O10" i="3"/>
  <c r="O6" i="3"/>
  <c r="Q5" i="3"/>
  <c r="O7" i="3"/>
  <c r="Q6" i="3"/>
  <c r="AR39" i="3" l="1"/>
  <c r="AR40" i="3" s="1"/>
  <c r="AR41" i="3" s="1"/>
  <c r="AR42" i="3" s="1"/>
  <c r="AR43" i="3" s="1"/>
  <c r="AR44" i="3" s="1"/>
  <c r="AR45" i="3" s="1"/>
  <c r="AR46" i="3" s="1"/>
  <c r="AR47" i="3" s="1"/>
  <c r="AR48" i="3" s="1"/>
  <c r="AR49" i="3" s="1"/>
  <c r="AR50" i="3" s="1"/>
  <c r="AR51" i="3" s="1"/>
  <c r="AR52" i="3" s="1"/>
  <c r="AR53" i="3" s="1"/>
  <c r="AR54" i="3" s="1"/>
  <c r="AR55" i="3" s="1"/>
  <c r="AR56" i="3" s="1"/>
  <c r="AR57" i="3" s="1"/>
  <c r="AR58" i="3" s="1"/>
  <c r="AR59" i="3" s="1"/>
  <c r="AR60" i="3" s="1"/>
  <c r="AR61" i="3" s="1"/>
  <c r="AR62" i="3" s="1"/>
  <c r="AR63" i="3" s="1"/>
  <c r="AR64" i="3" s="1"/>
  <c r="AR65" i="3" s="1"/>
  <c r="AR66" i="3" s="1"/>
  <c r="AR67" i="3" s="1"/>
  <c r="AR68" i="3" s="1"/>
  <c r="AR69" i="3" s="1"/>
  <c r="AR70" i="3" s="1"/>
  <c r="AR71" i="3" s="1"/>
  <c r="AR72" i="3" s="1"/>
  <c r="AR73" i="3" s="1"/>
  <c r="AR74" i="3" s="1"/>
  <c r="AR75" i="3" s="1"/>
  <c r="AR76" i="3" s="1"/>
  <c r="AR77" i="3" s="1"/>
  <c r="AR78" i="3" s="1"/>
  <c r="AR79" i="3" s="1"/>
  <c r="AR80" i="3" s="1"/>
  <c r="AR81" i="3" s="1"/>
  <c r="AR82" i="3" s="1"/>
  <c r="AR83" i="3" s="1"/>
  <c r="AR84" i="3" s="1"/>
  <c r="AR85" i="3" s="1"/>
  <c r="AR86" i="3" s="1"/>
  <c r="AR87" i="3" s="1"/>
  <c r="AR88" i="3" s="1"/>
  <c r="AR89" i="3" s="1"/>
  <c r="AR90" i="3" s="1"/>
  <c r="AR91" i="3" s="1"/>
  <c r="AR92" i="3" s="1"/>
  <c r="AR93" i="3" s="1"/>
  <c r="AR94" i="3" s="1"/>
  <c r="AR95" i="3" s="1"/>
  <c r="AR96" i="3" s="1"/>
  <c r="AR97" i="3" s="1"/>
  <c r="AR98" i="3" s="1"/>
  <c r="AR99" i="3" s="1"/>
  <c r="AR100" i="3" s="1"/>
  <c r="AR101" i="3" s="1"/>
  <c r="AR102" i="3" s="1"/>
  <c r="AR103" i="3" s="1"/>
  <c r="AR104" i="3" s="1"/>
  <c r="AR105" i="3" s="1"/>
  <c r="AR106" i="3" s="1"/>
  <c r="C36" i="2"/>
  <c r="AG80" i="3"/>
  <c r="AH80" i="3" s="1"/>
  <c r="AG11" i="3"/>
  <c r="AH11" i="3" s="1"/>
  <c r="AG39" i="3"/>
  <c r="AH39" i="3" s="1"/>
  <c r="AG97" i="3"/>
  <c r="AH97" i="3" s="1"/>
  <c r="C77" i="2"/>
  <c r="C64" i="2"/>
  <c r="AG67" i="3"/>
  <c r="AH67" i="3" s="1"/>
  <c r="AG99" i="3"/>
  <c r="AH99" i="3" s="1"/>
  <c r="C96" i="2"/>
  <c r="AG21" i="3"/>
  <c r="AH21" i="3" s="1"/>
  <c r="C18" i="2"/>
  <c r="L75" i="3"/>
  <c r="E72" i="2" s="1"/>
  <c r="L55" i="3"/>
  <c r="E52" i="2" s="1"/>
  <c r="C46" i="2"/>
  <c r="AG49" i="3"/>
  <c r="AH49" i="3" s="1"/>
  <c r="C66" i="2"/>
  <c r="AG69" i="3"/>
  <c r="AH69" i="3" s="1"/>
  <c r="L97" i="3"/>
  <c r="E94" i="2" s="1"/>
  <c r="L67" i="3"/>
  <c r="E64" i="2" s="1"/>
  <c r="L83" i="3"/>
  <c r="E80" i="2" s="1"/>
  <c r="AG77" i="3"/>
  <c r="AH77" i="3" s="1"/>
  <c r="C74" i="2"/>
  <c r="L74" i="3"/>
  <c r="E71" i="2" s="1"/>
  <c r="L85" i="3"/>
  <c r="E82" i="2" s="1"/>
  <c r="L49" i="3"/>
  <c r="E46" i="2" s="1"/>
  <c r="AG86" i="3"/>
  <c r="AH86" i="3" s="1"/>
  <c r="C83" i="2"/>
  <c r="C97" i="2"/>
  <c r="AG100" i="3"/>
  <c r="AH100" i="3" s="1"/>
  <c r="C34" i="2"/>
  <c r="L104" i="3"/>
  <c r="E101" i="2" s="1"/>
  <c r="AG37" i="3"/>
  <c r="AH37" i="3" s="1"/>
  <c r="J11" i="2"/>
  <c r="J8" i="2"/>
  <c r="O9" i="3"/>
  <c r="O30" i="3" s="1"/>
  <c r="O31" i="3" s="1"/>
  <c r="O32" i="3" s="1"/>
  <c r="J9" i="2"/>
  <c r="J10" i="2"/>
  <c r="Q7" i="3"/>
  <c r="J12" i="2" s="1"/>
  <c r="O15" i="3"/>
  <c r="P15" i="3" s="1"/>
  <c r="J21" i="2" s="1"/>
  <c r="O12" i="3"/>
  <c r="P12" i="3" s="1"/>
  <c r="M20" i="2" s="1"/>
  <c r="O14" i="3"/>
  <c r="P14" i="3" s="1"/>
  <c r="J20" i="2" s="1"/>
  <c r="P10" i="3"/>
  <c r="M19" i="2" s="1"/>
  <c r="O17" i="3"/>
  <c r="O18" i="3" s="1"/>
  <c r="R5" i="3" s="1"/>
  <c r="O13" i="3"/>
  <c r="P13" i="3" s="1"/>
  <c r="M21" i="2" s="1"/>
  <c r="L60" i="3"/>
  <c r="E57" i="2" s="1"/>
  <c r="C61" i="2"/>
  <c r="AG64" i="3"/>
  <c r="AH64" i="3" s="1"/>
  <c r="L65" i="3"/>
  <c r="E62" i="2" s="1"/>
  <c r="AG54" i="3"/>
  <c r="AH54" i="3" s="1"/>
  <c r="C51" i="2"/>
  <c r="AG59" i="3"/>
  <c r="AH59" i="3" s="1"/>
  <c r="C56" i="2"/>
  <c r="AM15" i="3"/>
  <c r="AM14" i="3" s="1"/>
  <c r="L47" i="3"/>
  <c r="E44" i="2" s="1"/>
  <c r="AG42" i="3"/>
  <c r="AH42" i="3" s="1"/>
  <c r="C39" i="2"/>
  <c r="AG41" i="3"/>
  <c r="AH41" i="3" s="1"/>
  <c r="C38" i="2"/>
  <c r="L48" i="3"/>
  <c r="E45" i="2" s="1"/>
  <c r="L100" i="3"/>
  <c r="E97" i="2" s="1"/>
  <c r="AG94" i="3"/>
  <c r="AH94" i="3" s="1"/>
  <c r="C91" i="2"/>
  <c r="L39" i="3"/>
  <c r="E36" i="2" s="1"/>
  <c r="L82" i="3"/>
  <c r="E79" i="2" s="1"/>
  <c r="AG76" i="3"/>
  <c r="AH76" i="3" s="1"/>
  <c r="C73" i="2"/>
  <c r="C86" i="2"/>
  <c r="AG89" i="3"/>
  <c r="AH89" i="3" s="1"/>
  <c r="L62" i="3"/>
  <c r="E59" i="2" s="1"/>
  <c r="L95" i="3"/>
  <c r="E92" i="2" s="1"/>
  <c r="C53" i="2"/>
  <c r="AG56" i="3"/>
  <c r="AH56" i="3" s="1"/>
  <c r="L96" i="3"/>
  <c r="E93" i="2" s="1"/>
  <c r="AG38" i="3"/>
  <c r="AH38" i="3" s="1"/>
  <c r="C35" i="2"/>
  <c r="AG90" i="3"/>
  <c r="AH90" i="3" s="1"/>
  <c r="C87" i="2"/>
  <c r="L44" i="3"/>
  <c r="E41" i="2" s="1"/>
  <c r="L84" i="3"/>
  <c r="E81" i="2" s="1"/>
  <c r="AG78" i="3"/>
  <c r="AH78" i="3" s="1"/>
  <c r="C75" i="2"/>
  <c r="AG82" i="3"/>
  <c r="AH82" i="3" s="1"/>
  <c r="C79" i="2"/>
  <c r="L88" i="3"/>
  <c r="E85" i="2" s="1"/>
  <c r="E14" i="2"/>
  <c r="E17" i="2"/>
  <c r="E30" i="2"/>
  <c r="E35" i="2"/>
  <c r="E86" i="2"/>
  <c r="E90" i="2"/>
  <c r="E38" i="2"/>
  <c r="E83" i="2"/>
  <c r="E11" i="2"/>
  <c r="E21" i="2"/>
  <c r="E32" i="2"/>
  <c r="E102" i="2"/>
  <c r="E39" i="2"/>
  <c r="E54" i="2"/>
  <c r="E53" i="2"/>
  <c r="E33" i="2"/>
  <c r="E49" i="2"/>
  <c r="E28" i="2"/>
  <c r="E23" i="2"/>
  <c r="E88" i="2"/>
  <c r="E27" i="2"/>
  <c r="E78" i="2"/>
  <c r="E91" i="2"/>
  <c r="E99" i="2"/>
  <c r="E66" i="2"/>
  <c r="E87" i="2"/>
  <c r="E13" i="2"/>
  <c r="E58" i="2"/>
  <c r="E47" i="2"/>
  <c r="E98" i="2"/>
  <c r="E55" i="2"/>
  <c r="E10" i="2"/>
  <c r="E25" i="2"/>
  <c r="E19" i="2"/>
  <c r="E43" i="2"/>
  <c r="E34" i="2"/>
  <c r="E18" i="2"/>
  <c r="E29" i="2"/>
  <c r="E37" i="2"/>
  <c r="E22" i="2"/>
  <c r="E103" i="2"/>
  <c r="E95" i="2"/>
  <c r="E96" i="2"/>
  <c r="E24" i="2"/>
  <c r="E20" i="2"/>
  <c r="E84" i="2"/>
  <c r="E31" i="2"/>
  <c r="E50" i="2"/>
  <c r="E12" i="2"/>
  <c r="E16" i="2"/>
  <c r="E70" i="2"/>
  <c r="E26" i="2"/>
  <c r="E74" i="2"/>
  <c r="E15" i="2"/>
  <c r="AD20" i="3"/>
  <c r="AB22" i="3"/>
  <c r="AC20" i="3"/>
  <c r="AE20" i="3"/>
  <c r="AB21" i="3"/>
  <c r="AC19" i="3"/>
  <c r="AD19" i="3"/>
  <c r="AE19" i="3"/>
  <c r="J19" i="2" l="1"/>
  <c r="J16" i="2"/>
  <c r="M16" i="2" s="1"/>
  <c r="P17" i="3"/>
  <c r="J5" i="2" s="1"/>
  <c r="M5" i="2" s="1"/>
  <c r="AB23" i="3"/>
  <c r="AC21" i="3"/>
  <c r="AD21" i="3"/>
  <c r="AE21" i="3"/>
  <c r="AE22" i="3"/>
  <c r="AB24" i="3"/>
  <c r="AC22" i="3"/>
  <c r="AD22" i="3"/>
  <c r="O36" i="3"/>
  <c r="W35" i="3"/>
  <c r="AB26" i="3" l="1"/>
  <c r="AE24" i="3"/>
  <c r="AC24" i="3"/>
  <c r="AD24" i="3"/>
  <c r="AC23" i="3"/>
  <c r="AE23" i="3"/>
  <c r="AB25" i="3"/>
  <c r="AD23" i="3"/>
  <c r="O37" i="3"/>
  <c r="T36" i="3"/>
  <c r="U36" i="3" s="1"/>
  <c r="V36" i="3" s="1"/>
  <c r="W36" i="3" s="1"/>
  <c r="P36" i="3"/>
  <c r="AE25" i="3" l="1"/>
  <c r="AC25" i="3"/>
  <c r="AB27" i="3"/>
  <c r="AD25" i="3"/>
  <c r="AB28" i="3"/>
  <c r="AC26" i="3"/>
  <c r="AE26" i="3"/>
  <c r="AD26" i="3"/>
  <c r="T37" i="3"/>
  <c r="U37" i="3" s="1"/>
  <c r="V37" i="3" s="1"/>
  <c r="W37" i="3" s="1"/>
  <c r="P37" i="3"/>
  <c r="O38" i="3"/>
  <c r="AB30" i="3" l="1"/>
  <c r="AE28" i="3"/>
  <c r="AD28" i="3"/>
  <c r="AC28" i="3"/>
  <c r="AC27" i="3"/>
  <c r="AE27" i="3"/>
  <c r="AD27" i="3"/>
  <c r="AB29" i="3"/>
  <c r="O39" i="3"/>
  <c r="P38" i="3"/>
  <c r="T38" i="3"/>
  <c r="U38" i="3" s="1"/>
  <c r="V38" i="3" s="1"/>
  <c r="W38" i="3" s="1"/>
  <c r="AB31" i="3" l="1"/>
  <c r="AC29" i="3"/>
  <c r="AD29" i="3"/>
  <c r="AE29" i="3"/>
  <c r="AD30" i="3"/>
  <c r="AC30" i="3"/>
  <c r="AE30" i="3"/>
  <c r="AB32" i="3"/>
  <c r="P39" i="3"/>
  <c r="T39" i="3"/>
  <c r="U39" i="3" s="1"/>
  <c r="V39" i="3" s="1"/>
  <c r="W39" i="3" s="1"/>
  <c r="O40" i="3"/>
  <c r="AC32" i="3" l="1"/>
  <c r="AE32" i="3"/>
  <c r="AD32" i="3"/>
  <c r="AB34" i="3"/>
  <c r="AB33" i="3"/>
  <c r="AC31" i="3"/>
  <c r="AD31" i="3"/>
  <c r="AE31" i="3"/>
  <c r="O41" i="3"/>
  <c r="T40" i="3"/>
  <c r="U40" i="3" s="1"/>
  <c r="V40" i="3" s="1"/>
  <c r="W40" i="3" s="1"/>
  <c r="P40" i="3"/>
  <c r="AE34" i="3" l="1"/>
  <c r="AD34" i="3"/>
  <c r="AC34" i="3"/>
  <c r="AB36" i="3"/>
  <c r="AE33" i="3"/>
  <c r="AD33" i="3"/>
  <c r="AB35" i="3"/>
  <c r="AC33" i="3"/>
  <c r="O42" i="3"/>
  <c r="T41" i="3"/>
  <c r="U41" i="3" s="1"/>
  <c r="V41" i="3" s="1"/>
  <c r="W41" i="3" s="1"/>
  <c r="P41" i="3"/>
  <c r="AE35" i="3" l="1"/>
  <c r="AB37" i="3"/>
  <c r="AC35" i="3"/>
  <c r="AD35" i="3"/>
  <c r="AB38" i="3"/>
  <c r="AC36" i="3"/>
  <c r="AE36" i="3"/>
  <c r="AD36" i="3"/>
  <c r="T42" i="3"/>
  <c r="U42" i="3" s="1"/>
  <c r="V42" i="3" s="1"/>
  <c r="W42" i="3" s="1"/>
  <c r="O43" i="3"/>
  <c r="P42" i="3"/>
  <c r="AB40" i="3" l="1"/>
  <c r="AC38" i="3"/>
  <c r="AD38" i="3"/>
  <c r="AE38" i="3"/>
  <c r="AB39" i="3"/>
  <c r="AC37" i="3"/>
  <c r="AD37" i="3"/>
  <c r="AE37" i="3"/>
  <c r="O44" i="3"/>
  <c r="P43" i="3"/>
  <c r="T43" i="3"/>
  <c r="U43" i="3" s="1"/>
  <c r="V43" i="3" s="1"/>
  <c r="W43" i="3" s="1"/>
  <c r="AE39" i="3" l="1"/>
  <c r="AD39" i="3"/>
  <c r="AC39" i="3"/>
  <c r="AB41" i="3"/>
  <c r="AB42" i="3"/>
  <c r="AC40" i="3"/>
  <c r="AD40" i="3"/>
  <c r="AE40" i="3"/>
  <c r="T44" i="3"/>
  <c r="U44" i="3" s="1"/>
  <c r="V44" i="3" s="1"/>
  <c r="W44" i="3" s="1"/>
  <c r="P44" i="3"/>
  <c r="O45" i="3"/>
  <c r="AB44" i="3" l="1"/>
  <c r="AC42" i="3"/>
  <c r="AE42" i="3"/>
  <c r="AD42" i="3"/>
  <c r="AC41" i="3"/>
  <c r="AD41" i="3"/>
  <c r="AB43" i="3"/>
  <c r="AE41" i="3"/>
  <c r="T45" i="3"/>
  <c r="U45" i="3" s="1"/>
  <c r="V45" i="3" s="1"/>
  <c r="W45" i="3" s="1"/>
  <c r="P45" i="3"/>
  <c r="O46" i="3"/>
  <c r="AB46" i="3" l="1"/>
  <c r="AC44" i="3"/>
  <c r="AE44" i="3"/>
  <c r="AD44" i="3"/>
  <c r="AE43" i="3"/>
  <c r="AB45" i="3"/>
  <c r="AC43" i="3"/>
  <c r="AD43" i="3"/>
  <c r="O47" i="3"/>
  <c r="P46" i="3"/>
  <c r="T46" i="3"/>
  <c r="U46" i="3" s="1"/>
  <c r="V46" i="3" s="1"/>
  <c r="W46" i="3" s="1"/>
  <c r="AC46" i="3" l="1"/>
  <c r="AB48" i="3"/>
  <c r="AE46" i="3"/>
  <c r="AD46" i="3"/>
  <c r="AD45" i="3"/>
  <c r="AE45" i="3"/>
  <c r="AC45" i="3"/>
  <c r="AB47" i="3"/>
  <c r="P47" i="3"/>
  <c r="T47" i="3"/>
  <c r="U47" i="3" s="1"/>
  <c r="V47" i="3" s="1"/>
  <c r="W47" i="3" s="1"/>
  <c r="O48" i="3"/>
  <c r="AB49" i="3" l="1"/>
  <c r="AC47" i="3"/>
  <c r="AE47" i="3"/>
  <c r="AD47" i="3"/>
  <c r="AB50" i="3"/>
  <c r="AD48" i="3"/>
  <c r="AE48" i="3"/>
  <c r="AC48" i="3"/>
  <c r="O49" i="3"/>
  <c r="T48" i="3"/>
  <c r="U48" i="3" s="1"/>
  <c r="V48" i="3" s="1"/>
  <c r="W48" i="3" s="1"/>
  <c r="P48" i="3"/>
  <c r="AB51" i="3" l="1"/>
  <c r="AC49" i="3"/>
  <c r="AE49" i="3"/>
  <c r="AD49" i="3"/>
  <c r="AB52" i="3"/>
  <c r="AE50" i="3"/>
  <c r="AD50" i="3"/>
  <c r="AC50" i="3"/>
  <c r="O50" i="3"/>
  <c r="T49" i="3"/>
  <c r="U49" i="3" s="1"/>
  <c r="V49" i="3" s="1"/>
  <c r="W49" i="3" s="1"/>
  <c r="P49" i="3"/>
  <c r="Q36" i="3" a="1"/>
  <c r="AC51" i="3" l="1"/>
  <c r="AE51" i="3"/>
  <c r="AD51" i="3"/>
  <c r="AB53" i="3"/>
  <c r="AE52" i="3"/>
  <c r="AD52" i="3"/>
  <c r="AB54" i="3"/>
  <c r="AC52" i="3"/>
  <c r="Q39" i="3"/>
  <c r="R39" i="3" s="1"/>
  <c r="Q40" i="3"/>
  <c r="R40" i="3" s="1"/>
  <c r="Q48" i="3"/>
  <c r="R48" i="3" s="1"/>
  <c r="Q41" i="3"/>
  <c r="R41" i="3" s="1"/>
  <c r="Q42" i="3"/>
  <c r="R42" i="3" s="1"/>
  <c r="Q50" i="3"/>
  <c r="R50" i="3" s="1"/>
  <c r="Q43" i="3"/>
  <c r="R43" i="3" s="1"/>
  <c r="Q51" i="3"/>
  <c r="Q36" i="3"/>
  <c r="R36" i="3" s="1"/>
  <c r="Q44" i="3"/>
  <c r="R44" i="3" s="1"/>
  <c r="Q37" i="3"/>
  <c r="R37" i="3" s="1"/>
  <c r="Q45" i="3"/>
  <c r="R45" i="3" s="1"/>
  <c r="Q46" i="3"/>
  <c r="R46" i="3" s="1"/>
  <c r="Q47" i="3"/>
  <c r="R47" i="3" s="1"/>
  <c r="Q49" i="3"/>
  <c r="R49" i="3" s="1"/>
  <c r="Q38" i="3"/>
  <c r="R38" i="3" s="1"/>
  <c r="T50" i="3"/>
  <c r="U50" i="3" s="1"/>
  <c r="V50" i="3" s="1"/>
  <c r="W50" i="3" s="1"/>
  <c r="P50" i="3"/>
  <c r="AD54" i="3" l="1"/>
  <c r="AC54" i="3"/>
  <c r="AB56" i="3"/>
  <c r="AE54" i="3"/>
  <c r="AC53" i="3"/>
  <c r="AB55" i="3"/>
  <c r="AD53" i="3"/>
  <c r="AE53" i="3"/>
  <c r="AD55" i="3" l="1"/>
  <c r="AB57" i="3"/>
  <c r="AC55" i="3"/>
  <c r="AE55" i="3"/>
  <c r="AE56" i="3"/>
  <c r="AC56" i="3"/>
  <c r="AD56" i="3"/>
  <c r="AB58" i="3"/>
  <c r="AD58" i="3" l="1"/>
  <c r="AB60" i="3"/>
  <c r="AE58" i="3"/>
  <c r="AC58" i="3"/>
  <c r="AE57" i="3"/>
  <c r="AD57" i="3"/>
  <c r="AB59" i="3"/>
  <c r="AC57" i="3"/>
  <c r="AC59" i="3" l="1"/>
  <c r="AD59" i="3"/>
  <c r="AE59" i="3"/>
  <c r="AB61" i="3"/>
  <c r="AC60" i="3"/>
  <c r="AB62" i="3"/>
  <c r="AE60" i="3"/>
  <c r="AD60" i="3"/>
  <c r="AC62" i="3" l="1"/>
  <c r="AD62" i="3"/>
  <c r="AB64" i="3"/>
  <c r="AE62" i="3"/>
  <c r="AC61" i="3"/>
  <c r="AD61" i="3"/>
  <c r="AB63" i="3"/>
  <c r="AE61" i="3"/>
  <c r="AE63" i="3" l="1"/>
  <c r="AB65" i="3"/>
  <c r="AD63" i="3"/>
  <c r="AC63" i="3"/>
  <c r="AE64" i="3"/>
  <c r="AC64" i="3"/>
  <c r="AD64" i="3"/>
  <c r="AB66" i="3"/>
  <c r="AB68" i="3" l="1"/>
  <c r="AC66" i="3"/>
  <c r="AE66" i="3"/>
  <c r="AD66" i="3"/>
  <c r="AB67" i="3"/>
  <c r="AC65" i="3"/>
  <c r="AD65" i="3"/>
  <c r="AE65" i="3"/>
  <c r="AC67" i="3" l="1"/>
  <c r="AB69" i="3"/>
  <c r="AD67" i="3"/>
  <c r="AE67" i="3"/>
  <c r="AB70" i="3"/>
  <c r="AE68" i="3"/>
  <c r="AD68" i="3"/>
  <c r="AC68" i="3"/>
  <c r="AB72" i="3" l="1"/>
  <c r="AE70" i="3"/>
  <c r="AD70" i="3"/>
  <c r="AC70" i="3"/>
  <c r="AC69" i="3"/>
  <c r="AE69" i="3"/>
  <c r="AD69" i="3"/>
  <c r="AB71" i="3"/>
  <c r="AB73" i="3" l="1"/>
  <c r="AC71" i="3"/>
  <c r="AD71" i="3"/>
  <c r="AE71" i="3"/>
  <c r="AE72" i="3"/>
  <c r="AB74" i="3"/>
  <c r="AC72" i="3"/>
  <c r="AD72" i="3"/>
  <c r="AB76" i="3" l="1"/>
  <c r="AC74" i="3"/>
  <c r="AE74" i="3"/>
  <c r="AD74" i="3"/>
  <c r="AB75" i="3"/>
  <c r="AD73" i="3"/>
  <c r="AC73" i="3"/>
  <c r="AE73" i="3"/>
  <c r="AB77" i="3" l="1"/>
  <c r="AC75" i="3"/>
  <c r="AD75" i="3"/>
  <c r="AE75" i="3"/>
  <c r="AE76" i="3"/>
  <c r="AB78" i="3"/>
  <c r="AC76" i="3"/>
  <c r="AD76" i="3"/>
  <c r="AB80" i="3" l="1"/>
  <c r="AE78" i="3"/>
  <c r="AC78" i="3"/>
  <c r="AD78" i="3"/>
  <c r="AB79" i="3"/>
  <c r="AD77" i="3"/>
  <c r="AE77" i="3"/>
  <c r="AC77" i="3"/>
  <c r="AB81" i="3" l="1"/>
  <c r="AD79" i="3"/>
  <c r="AE79" i="3"/>
  <c r="AC79" i="3"/>
  <c r="AC80" i="3"/>
  <c r="AB82" i="3"/>
  <c r="AE80" i="3"/>
  <c r="AD80" i="3"/>
  <c r="AB84" i="3" l="1"/>
  <c r="AC82" i="3"/>
  <c r="AD82" i="3"/>
  <c r="AE82" i="3"/>
  <c r="AC81" i="3"/>
  <c r="AB83" i="3"/>
  <c r="AD81" i="3"/>
  <c r="AE81" i="3"/>
  <c r="AC83" i="3" l="1"/>
  <c r="AB85" i="3"/>
  <c r="AD83" i="3"/>
  <c r="AE83" i="3"/>
  <c r="AB86" i="3"/>
  <c r="AD84" i="3"/>
  <c r="AE84" i="3"/>
  <c r="AC84" i="3"/>
  <c r="AB87" i="3" l="1"/>
  <c r="AD85" i="3"/>
  <c r="AC85" i="3"/>
  <c r="AE85" i="3"/>
  <c r="AB88" i="3"/>
  <c r="AC86" i="3"/>
  <c r="AE86" i="3"/>
  <c r="AD86" i="3"/>
  <c r="AC88" i="3" l="1"/>
  <c r="AE88" i="3"/>
  <c r="AB90" i="3"/>
  <c r="AD88" i="3"/>
  <c r="AC87" i="3"/>
  <c r="AB89" i="3"/>
  <c r="AD87" i="3"/>
  <c r="AE87" i="3"/>
  <c r="AD89" i="3" l="1"/>
  <c r="AB91" i="3"/>
  <c r="AE89" i="3"/>
  <c r="AC89" i="3"/>
  <c r="AB92" i="3"/>
  <c r="AC90" i="3"/>
  <c r="AE90" i="3"/>
  <c r="AD90" i="3"/>
  <c r="AE92" i="3" l="1"/>
  <c r="AB94" i="3"/>
  <c r="AD92" i="3"/>
  <c r="AC92" i="3"/>
  <c r="AB93" i="3"/>
  <c r="AC91" i="3"/>
  <c r="AD91" i="3"/>
  <c r="AE91" i="3"/>
  <c r="AE93" i="3" l="1"/>
  <c r="AC93" i="3"/>
  <c r="AD93" i="3"/>
  <c r="AB95" i="3"/>
  <c r="AB96" i="3"/>
  <c r="AD94" i="3"/>
  <c r="AC94" i="3"/>
  <c r="AE94" i="3"/>
  <c r="AB98" i="3" l="1"/>
  <c r="AE96" i="3"/>
  <c r="AC96" i="3"/>
  <c r="AD96" i="3"/>
  <c r="AB97" i="3"/>
  <c r="AD95" i="3"/>
  <c r="AC95" i="3"/>
  <c r="AE95" i="3"/>
  <c r="AD97" i="3" l="1"/>
  <c r="AC97" i="3"/>
  <c r="AE97" i="3"/>
  <c r="AB99" i="3"/>
  <c r="AB100" i="3"/>
  <c r="AC98" i="3"/>
  <c r="AD98" i="3"/>
  <c r="AE98" i="3"/>
  <c r="AB102" i="3" l="1"/>
  <c r="AC100" i="3"/>
  <c r="AE100" i="3"/>
  <c r="AD100" i="3"/>
  <c r="AC99" i="3"/>
  <c r="AB101" i="3"/>
  <c r="AE99" i="3"/>
  <c r="AD99" i="3"/>
  <c r="AB103" i="3" l="1"/>
  <c r="AC101" i="3"/>
  <c r="AE101" i="3"/>
  <c r="AD101" i="3"/>
  <c r="AB104" i="3"/>
  <c r="AC102" i="3"/>
  <c r="AD102" i="3"/>
  <c r="AE102" i="3"/>
  <c r="AB106" i="3" l="1"/>
  <c r="AC104" i="3"/>
  <c r="AE104" i="3"/>
  <c r="AD104" i="3"/>
  <c r="AB105" i="3"/>
  <c r="AC103" i="3"/>
  <c r="AE103" i="3"/>
  <c r="AD103" i="3"/>
  <c r="AD105" i="3" l="1"/>
  <c r="AB107" i="3"/>
  <c r="AE105" i="3"/>
  <c r="AC105" i="3"/>
  <c r="AB108" i="3"/>
  <c r="AC106" i="3"/>
  <c r="AE106" i="3"/>
  <c r="AD106" i="3"/>
  <c r="AC108" i="3" l="1"/>
  <c r="AB110" i="3"/>
  <c r="AE108" i="3"/>
  <c r="AD108" i="3"/>
  <c r="AB109" i="3"/>
  <c r="AD107" i="3"/>
  <c r="AC107" i="3"/>
  <c r="AE107" i="3"/>
  <c r="AC109" i="3" l="1"/>
  <c r="AB111" i="3"/>
  <c r="AE109" i="3"/>
  <c r="AD109" i="3"/>
  <c r="AC110" i="3"/>
  <c r="AE110" i="3"/>
  <c r="AB112" i="3"/>
  <c r="AD110" i="3"/>
  <c r="AB114" i="3" l="1"/>
  <c r="AD112" i="3"/>
  <c r="AC112" i="3"/>
  <c r="AE112" i="3"/>
  <c r="AB113" i="3"/>
  <c r="AE111" i="3"/>
  <c r="AC111" i="3"/>
  <c r="AD111" i="3"/>
  <c r="AE113" i="3" l="1"/>
  <c r="AC113" i="3"/>
  <c r="AB115" i="3"/>
  <c r="AD113" i="3"/>
  <c r="AC114" i="3"/>
  <c r="AE114" i="3"/>
  <c r="AB116" i="3"/>
  <c r="AD114" i="3"/>
  <c r="AB118" i="3" l="1"/>
  <c r="AC116" i="3"/>
  <c r="AD116" i="3"/>
  <c r="AE116" i="3"/>
  <c r="AC115" i="3"/>
  <c r="AB117" i="3"/>
  <c r="AD115" i="3"/>
  <c r="AE115" i="3"/>
  <c r="AC117" i="3" l="1"/>
  <c r="AE117" i="3"/>
  <c r="AD117" i="3"/>
  <c r="AB119" i="3"/>
  <c r="AB120" i="3"/>
  <c r="AC118" i="3"/>
  <c r="AE118" i="3"/>
  <c r="AD118" i="3"/>
  <c r="AC119" i="3" l="1"/>
  <c r="AD119" i="3"/>
  <c r="AE119" i="3"/>
  <c r="AB121" i="3"/>
  <c r="AC120" i="3"/>
  <c r="AE120" i="3"/>
  <c r="AB122" i="3"/>
  <c r="AD120" i="3"/>
  <c r="AE122" i="3" l="1"/>
  <c r="AB124" i="3"/>
  <c r="AC122" i="3"/>
  <c r="AD122" i="3"/>
  <c r="AC121" i="3"/>
  <c r="AB123" i="3"/>
  <c r="AD121" i="3"/>
  <c r="AE121" i="3"/>
  <c r="AC124" i="3" l="1"/>
  <c r="AE124" i="3"/>
  <c r="AB126" i="3"/>
  <c r="AD124" i="3"/>
  <c r="AE123" i="3"/>
  <c r="AB125" i="3"/>
  <c r="AD123" i="3"/>
  <c r="AC123" i="3"/>
  <c r="AB127" i="3" l="1"/>
  <c r="AC125" i="3"/>
  <c r="AD125" i="3"/>
  <c r="AE125" i="3"/>
  <c r="AC126" i="3"/>
  <c r="AE126" i="3"/>
  <c r="AD126" i="3"/>
  <c r="AB128" i="3"/>
  <c r="AB130" i="3" l="1"/>
  <c r="AE128" i="3"/>
  <c r="AC128" i="3"/>
  <c r="AD128" i="3"/>
  <c r="AD127" i="3"/>
  <c r="AB129" i="3"/>
  <c r="AC127" i="3"/>
  <c r="AE127" i="3"/>
  <c r="AB131" i="3" l="1"/>
  <c r="AE129" i="3"/>
  <c r="AC129" i="3"/>
  <c r="AD129" i="3"/>
  <c r="AB132" i="3"/>
  <c r="AC130" i="3"/>
  <c r="AD130" i="3"/>
  <c r="AE130" i="3"/>
  <c r="AB134" i="3" l="1"/>
  <c r="AE132" i="3"/>
  <c r="AC132" i="3"/>
  <c r="AD132" i="3"/>
  <c r="AC131" i="3"/>
  <c r="AD131" i="3"/>
  <c r="AB133" i="3"/>
  <c r="AE131" i="3"/>
  <c r="AB135" i="3" l="1"/>
  <c r="AC133" i="3"/>
  <c r="AE133" i="3"/>
  <c r="AD133" i="3"/>
  <c r="AB136" i="3"/>
  <c r="AC134" i="3"/>
  <c r="AD134" i="3"/>
  <c r="AE134" i="3"/>
  <c r="AB138" i="3" l="1"/>
  <c r="AD136" i="3"/>
  <c r="AE136" i="3"/>
  <c r="AC136" i="3"/>
  <c r="AC135" i="3"/>
  <c r="AE135" i="3"/>
  <c r="AD135" i="3"/>
  <c r="AB137" i="3"/>
  <c r="AB139" i="3" l="1"/>
  <c r="AE137" i="3"/>
  <c r="AC137" i="3"/>
  <c r="AD137" i="3"/>
  <c r="AB140" i="3"/>
  <c r="AC138" i="3"/>
  <c r="AE138" i="3"/>
  <c r="AD138" i="3"/>
  <c r="AC140" i="3" l="1"/>
  <c r="AE140" i="3"/>
  <c r="AD140" i="3"/>
  <c r="AB142" i="3"/>
  <c r="AB141" i="3"/>
  <c r="AC139" i="3"/>
  <c r="AD139" i="3"/>
  <c r="AE139" i="3"/>
  <c r="AB144" i="3" l="1"/>
  <c r="AE142" i="3"/>
  <c r="AC142" i="3"/>
  <c r="AD142" i="3"/>
  <c r="AC141" i="3"/>
  <c r="AB143" i="3"/>
  <c r="AE141" i="3"/>
  <c r="AD141" i="3"/>
  <c r="AB145" i="3" l="1"/>
  <c r="AD143" i="3"/>
  <c r="AE143" i="3"/>
  <c r="AC143" i="3"/>
  <c r="AE144" i="3"/>
  <c r="AC144" i="3"/>
  <c r="AB146" i="3"/>
  <c r="AD144" i="3"/>
  <c r="AB148" i="3" l="1"/>
  <c r="AC146" i="3"/>
  <c r="AE146" i="3"/>
  <c r="AD146" i="3"/>
  <c r="AC145" i="3"/>
  <c r="AB147" i="3"/>
  <c r="AD145" i="3"/>
  <c r="AE145" i="3"/>
  <c r="AC147" i="3" l="1"/>
  <c r="AB149" i="3"/>
  <c r="AD147" i="3"/>
  <c r="AE147" i="3"/>
  <c r="AD148" i="3"/>
  <c r="AE148" i="3"/>
  <c r="AB150" i="3"/>
  <c r="AC148" i="3"/>
  <c r="AD149" i="3" l="1"/>
  <c r="AE149" i="3"/>
  <c r="AB151" i="3"/>
  <c r="AC149" i="3"/>
  <c r="AC150" i="3"/>
  <c r="AE150" i="3"/>
  <c r="AD150" i="3"/>
  <c r="AB152" i="3"/>
  <c r="AD152" i="3" l="1"/>
  <c r="AC152" i="3"/>
  <c r="AE152" i="3"/>
  <c r="AB154" i="3"/>
  <c r="AC151" i="3"/>
  <c r="AD151" i="3"/>
  <c r="AB153" i="3"/>
  <c r="AE151" i="3"/>
  <c r="AE153" i="3" l="1"/>
  <c r="AC153" i="3"/>
  <c r="AB155" i="3"/>
  <c r="AD153" i="3"/>
  <c r="AB156" i="3"/>
  <c r="AC154" i="3"/>
  <c r="AD154" i="3"/>
  <c r="AE154" i="3"/>
  <c r="AC156" i="3" l="1"/>
  <c r="AB158" i="3"/>
  <c r="AE156" i="3"/>
  <c r="AD156" i="3"/>
  <c r="AB157" i="3"/>
  <c r="AD155" i="3"/>
  <c r="AC155" i="3"/>
  <c r="AE155" i="3"/>
  <c r="AB159" i="3" l="1"/>
  <c r="AC157" i="3"/>
  <c r="AE157" i="3"/>
  <c r="AD157" i="3"/>
  <c r="AB160" i="3"/>
  <c r="AE158" i="3"/>
  <c r="AD158" i="3"/>
  <c r="AC158" i="3"/>
  <c r="AB162" i="3" l="1"/>
  <c r="AC160" i="3"/>
  <c r="AD160" i="3"/>
  <c r="AE160" i="3"/>
  <c r="AB161" i="3"/>
  <c r="AD159" i="3"/>
  <c r="AE159" i="3"/>
  <c r="AC159" i="3"/>
  <c r="AE161" i="3" l="1"/>
  <c r="AB163" i="3"/>
  <c r="AC161" i="3"/>
  <c r="AD161" i="3"/>
  <c r="AB164" i="3"/>
  <c r="AC162" i="3"/>
  <c r="AE162" i="3"/>
  <c r="AD162" i="3"/>
  <c r="AB166" i="3" l="1"/>
  <c r="AC164" i="3"/>
  <c r="AE164" i="3"/>
  <c r="AD164" i="3"/>
  <c r="AC163" i="3"/>
  <c r="AB165" i="3"/>
  <c r="AD163" i="3"/>
  <c r="AE163" i="3"/>
  <c r="AB167" i="3" l="1"/>
  <c r="AC165" i="3"/>
  <c r="AE165" i="3"/>
  <c r="AD165" i="3"/>
  <c r="AB168" i="3"/>
  <c r="AC166" i="3"/>
  <c r="AE166" i="3"/>
  <c r="AD166" i="3"/>
  <c r="AE168" i="3" l="1"/>
  <c r="AB170" i="3"/>
  <c r="AC168" i="3"/>
  <c r="AD168" i="3"/>
  <c r="AB169" i="3"/>
  <c r="AC167" i="3"/>
  <c r="AE167" i="3"/>
  <c r="AD167" i="3"/>
  <c r="AB171" i="3" l="1"/>
  <c r="AD169" i="3"/>
  <c r="AC169" i="3"/>
  <c r="AE169" i="3"/>
  <c r="AB172" i="3"/>
  <c r="AC170" i="3"/>
  <c r="AE170" i="3"/>
  <c r="AD170" i="3"/>
  <c r="AC172" i="3" l="1"/>
  <c r="AE172" i="3"/>
  <c r="AD172" i="3"/>
  <c r="AB174" i="3"/>
  <c r="AB173" i="3"/>
  <c r="AD171" i="3"/>
  <c r="AC171" i="3"/>
  <c r="AE171" i="3"/>
  <c r="AC173" i="3" l="1"/>
  <c r="AB175" i="3"/>
  <c r="AE173" i="3"/>
  <c r="AD173" i="3"/>
  <c r="AC174" i="3"/>
  <c r="AE174" i="3"/>
  <c r="AB176" i="3"/>
  <c r="AD174" i="3"/>
  <c r="AE176" i="3" l="1"/>
  <c r="AB178" i="3"/>
  <c r="AD176" i="3"/>
  <c r="AC176" i="3"/>
  <c r="AB177" i="3"/>
  <c r="AE175" i="3"/>
  <c r="AC175" i="3"/>
  <c r="AD175" i="3"/>
  <c r="AC177" i="3" l="1"/>
  <c r="AD177" i="3"/>
  <c r="AB179" i="3"/>
  <c r="AE177" i="3"/>
  <c r="AB180" i="3"/>
  <c r="AC178" i="3"/>
  <c r="AE178" i="3"/>
  <c r="AD178" i="3"/>
  <c r="AB182" i="3" l="1"/>
  <c r="AC180" i="3"/>
  <c r="AE180" i="3"/>
  <c r="AD180" i="3"/>
  <c r="AB181" i="3"/>
  <c r="AE179" i="3"/>
  <c r="AD179" i="3"/>
  <c r="AC179" i="3"/>
  <c r="AC181" i="3" l="1"/>
  <c r="AD181" i="3"/>
  <c r="AE181" i="3"/>
  <c r="AB183" i="3"/>
  <c r="AB184" i="3"/>
  <c r="AC182" i="3"/>
  <c r="AE182" i="3"/>
  <c r="AD182" i="3"/>
  <c r="AC184" i="3" l="1"/>
  <c r="AE184" i="3"/>
  <c r="AD184" i="3"/>
  <c r="AB186" i="3"/>
  <c r="AC183" i="3"/>
  <c r="AD183" i="3"/>
  <c r="AE183" i="3"/>
  <c r="AB185" i="3"/>
  <c r="AE185" i="3" l="1"/>
  <c r="AD185" i="3"/>
  <c r="AB187" i="3"/>
  <c r="AC185" i="3"/>
  <c r="AB188" i="3"/>
  <c r="AE186" i="3"/>
  <c r="AC186" i="3"/>
  <c r="AD186" i="3"/>
  <c r="AC187" i="3" l="1"/>
  <c r="AD187" i="3"/>
  <c r="AB189" i="3"/>
  <c r="AE187" i="3"/>
  <c r="AE188" i="3"/>
  <c r="AC188" i="3"/>
  <c r="AB190" i="3"/>
  <c r="AD188" i="3"/>
  <c r="AC190" i="3" l="1"/>
  <c r="AE190" i="3"/>
  <c r="AB192" i="3"/>
  <c r="AD190" i="3"/>
  <c r="AB191" i="3"/>
  <c r="AC189" i="3"/>
  <c r="AE189" i="3"/>
  <c r="AD189" i="3"/>
  <c r="AE192" i="3" l="1"/>
  <c r="AC192" i="3"/>
  <c r="AD192" i="3"/>
  <c r="AB194" i="3"/>
  <c r="AB193" i="3"/>
  <c r="AE191" i="3"/>
  <c r="AD191" i="3"/>
  <c r="AC191" i="3"/>
  <c r="AB195" i="3" l="1"/>
  <c r="AC193" i="3"/>
  <c r="AD193" i="3"/>
  <c r="AE193" i="3"/>
  <c r="AB196" i="3"/>
  <c r="AC194" i="3"/>
  <c r="AE194" i="3"/>
  <c r="AD194" i="3"/>
  <c r="AB198" i="3" l="1"/>
  <c r="AE196" i="3"/>
  <c r="AC196" i="3"/>
  <c r="AD196" i="3"/>
  <c r="AC195" i="3"/>
  <c r="AB197" i="3"/>
  <c r="AD195" i="3"/>
  <c r="AE195" i="3"/>
  <c r="AB199" i="3" l="1"/>
  <c r="AC197" i="3"/>
  <c r="AD197" i="3"/>
  <c r="AE197" i="3"/>
  <c r="AB200" i="3"/>
  <c r="AC198" i="3"/>
  <c r="AE198" i="3"/>
  <c r="AD198" i="3"/>
  <c r="AD200" i="3" l="1"/>
  <c r="AB202" i="3"/>
  <c r="AC200" i="3"/>
  <c r="AE200" i="3"/>
  <c r="AB201" i="3"/>
  <c r="AC199" i="3"/>
  <c r="AD199" i="3"/>
  <c r="AE199" i="3"/>
  <c r="AE202" i="3" l="1"/>
  <c r="AB204" i="3"/>
  <c r="AC202" i="3"/>
  <c r="AD202" i="3"/>
  <c r="AE201" i="3"/>
  <c r="AB203" i="3"/>
  <c r="AC201" i="3"/>
  <c r="AD201" i="3"/>
  <c r="AB205" i="3" l="1"/>
  <c r="AC203" i="3"/>
  <c r="AD203" i="3"/>
  <c r="AE203" i="3"/>
  <c r="AC204" i="3"/>
  <c r="AB206" i="3"/>
  <c r="AE204" i="3"/>
  <c r="AD204" i="3"/>
  <c r="AC206" i="3" l="1"/>
  <c r="AD206" i="3"/>
  <c r="AE206" i="3"/>
  <c r="AD205" i="3"/>
  <c r="AC205" i="3"/>
  <c r="AB207" i="3"/>
  <c r="AE205" i="3"/>
  <c r="AC207" i="3" l="1"/>
  <c r="AD207" i="3"/>
  <c r="AE207" i="3"/>
</calcChain>
</file>

<file path=xl/sharedStrings.xml><?xml version="1.0" encoding="utf-8"?>
<sst xmlns="http://schemas.openxmlformats.org/spreadsheetml/2006/main" count="264" uniqueCount="199">
  <si>
    <t>Ist die Differenz zweier Stände geteilt durch die Zeitspanne zwischen den beiden Ablesungen. Eigentlich ist diese Grösse dimensionslos und wird manchmal deswegen in % angegeben. Die übliche Einheit ist Sekunden pro Tag, kurz s/d (d für day): 1s/d = 0,0011574% . Manchmal auch Sekunden pro Stunde, s/h (h für hora bzw. hour).</t>
  </si>
  <si>
    <t>Ablesung</t>
  </si>
  <si>
    <t>Datum</t>
  </si>
  <si>
    <t>Uhrzeit</t>
  </si>
  <si>
    <t>Referenznormal</t>
  </si>
  <si>
    <t>Prüfobjekt</t>
  </si>
  <si>
    <t>Stand</t>
  </si>
  <si>
    <t>in Sekunden</t>
  </si>
  <si>
    <t>Anzahl vorhandener Werte</t>
  </si>
  <si>
    <t>Sollzeit</t>
  </si>
  <si>
    <t>Istzeit</t>
  </si>
  <si>
    <t>Korrektur</t>
  </si>
  <si>
    <t>Datum:</t>
  </si>
  <si>
    <t>Korrektur:</t>
  </si>
  <si>
    <t>unkorrigiert</t>
  </si>
  <si>
    <t>Zeitpunkt</t>
  </si>
  <si>
    <t>s</t>
  </si>
  <si>
    <t>korrigiert</t>
  </si>
  <si>
    <t>Anzeige</t>
  </si>
  <si>
    <t>Gang</t>
  </si>
  <si>
    <t>s/d</t>
  </si>
  <si>
    <t>Differenz</t>
  </si>
  <si>
    <t>der Stände</t>
  </si>
  <si>
    <t>täglicher</t>
  </si>
  <si>
    <t>mittlerer Gang</t>
  </si>
  <si>
    <t>täglicher Gang</t>
  </si>
  <si>
    <t>wöchentlicher</t>
  </si>
  <si>
    <t>runden auf</t>
  </si>
  <si>
    <t>Auswertebereich</t>
  </si>
  <si>
    <t>Minimum</t>
  </si>
  <si>
    <t>Maximum</t>
  </si>
  <si>
    <t>Spanne</t>
  </si>
  <si>
    <t>mittlerere</t>
  </si>
  <si>
    <t>kleinster beobachtetet Gang</t>
  </si>
  <si>
    <t>grösster beobachtetet Gang</t>
  </si>
  <si>
    <t>=±</t>
  </si>
  <si>
    <t>Sigma</t>
  </si>
  <si>
    <t>2s</t>
  </si>
  <si>
    <t>4s</t>
  </si>
  <si>
    <t>3s</t>
  </si>
  <si>
    <t>6s</t>
  </si>
  <si>
    <t>mit 68% Wahrscheinlichkeit</t>
  </si>
  <si>
    <t>mit 95% Wahrscheinlichkeit</t>
  </si>
  <si>
    <t>mit 99,7% Wahrscheinlichkeit</t>
  </si>
  <si>
    <t>Messunsicherheit (zufälliger Fehler) des mittleren Gangs</t>
  </si>
  <si>
    <t>zuf. Fehler</t>
  </si>
  <si>
    <t>Zeitabstand</t>
  </si>
  <si>
    <t>d</t>
  </si>
  <si>
    <t>Täglicher Gang</t>
  </si>
  <si>
    <t>Mindestanzahl</t>
  </si>
  <si>
    <t>beobachtetet Ganggenauigkeit</t>
  </si>
  <si>
    <t>Zusammenfassung</t>
  </si>
  <si>
    <t>Beobachtungsintervall</t>
  </si>
  <si>
    <t>mittleres</t>
  </si>
  <si>
    <t>Streuung</t>
  </si>
  <si>
    <t>Obergrenze</t>
  </si>
  <si>
    <t>Klassen</t>
  </si>
  <si>
    <t>Klassenbreite</t>
  </si>
  <si>
    <t>gerundet</t>
  </si>
  <si>
    <t>Mitte</t>
  </si>
  <si>
    <t>Klasse</t>
  </si>
  <si>
    <t>Grenze</t>
  </si>
  <si>
    <t>Anzahl</t>
  </si>
  <si>
    <t>Anteil</t>
  </si>
  <si>
    <t>Abstand</t>
  </si>
  <si>
    <t xml:space="preserve">zum </t>
  </si>
  <si>
    <t>Mittelwert</t>
  </si>
  <si>
    <t xml:space="preserve">in </t>
  </si>
  <si>
    <t>sigma</t>
  </si>
  <si>
    <t>e hoch -t²/2</t>
  </si>
  <si>
    <t>ist</t>
  </si>
  <si>
    <t>mittlerer Gang (Wochenmittel)</t>
  </si>
  <si>
    <t>Wahrscheinlichkeit</t>
  </si>
  <si>
    <t>FINGER WEG!!!</t>
  </si>
  <si>
    <t>Median</t>
  </si>
  <si>
    <t>Schiefe</t>
  </si>
  <si>
    <t xml:space="preserve"> I nach Pearson</t>
  </si>
  <si>
    <t>0 Uhr korr.</t>
  </si>
  <si>
    <t>Grenzwert</t>
  </si>
  <si>
    <t>Die Beobachtung ist zu unregelmässig.</t>
  </si>
  <si>
    <t>real</t>
  </si>
  <si>
    <t>absolut</t>
  </si>
  <si>
    <t>Zeile</t>
  </si>
  <si>
    <t>Diagrammdarstellung Stand</t>
  </si>
  <si>
    <t>Erläuterungen Eingabe</t>
  </si>
  <si>
    <t>Erläuterungen Ergebnisse</t>
  </si>
  <si>
    <t>Wenn die Uhrzeit während des Beobachtungszeitraumes korrigiert wird sollte dies nach der Ablesung geschehen. Die Zeitspanne, um die die Uhr korrigiert, bzw. verstellt wurde ist dann in der Spalte Korrektur anzugeben.
Beispiel: Uhr zeigt 52 Sekunden Plus an. Referenz 12:05:00 - Uhr 12.05:52 
Nach dem Stellen zeigt sie 2 Sekunden Minus an. Referenz 12:07:00 - Uhr 12:06:58
Die Korrektur beträgt dann  -(52+2) gleich -54 Sekunden</t>
  </si>
  <si>
    <t>täglicher Gang:</t>
  </si>
  <si>
    <t>Stand:</t>
  </si>
  <si>
    <t>Gang:</t>
  </si>
  <si>
    <t>Untergernze</t>
  </si>
  <si>
    <t>Die Werte "Täglicher Gang" entsprechend irrelevant!</t>
  </si>
  <si>
    <t>mittlerer Gang:</t>
  </si>
  <si>
    <t>Ist die Differenz zwischen dem ersten und dem letzten Stand geteilt durch die Zeitspanne zwischen den beiden Ablesungen. Er beschreibt die Qualität der Regulierung der Uhr.</t>
  </si>
  <si>
    <t>mittlerer Gang (Wochenmittel):</t>
  </si>
  <si>
    <t>Ist die Differenz zweier Stände, die 7 Ablesungen auseinander liegen, geteilt durch die Zeitspanne zwischen den beiden Ablesungen: 0-7; 1-8; 2-9, u.s.w. , bei täglicher Ablesung also einer Woche. Sie reagiert weniger empfindlich auf Ausreisser, sowohl von der Uhr als auch von Ablesefehlern als der tägliche Gang und erleichtert so das Erkennen von Tendenzen.</t>
  </si>
  <si>
    <t>Messunsicherheit (zufälliger Fehler) des mittleren Gangs:</t>
  </si>
  <si>
    <t>Kleinster beobachtetet Gang (Täglicher Gang):</t>
  </si>
  <si>
    <t>Grösster beobachtetet Gang (Täglicher Gang):</t>
  </si>
  <si>
    <t>Der langsamste tägliche Gang, der gemessen wurde.</t>
  </si>
  <si>
    <t>Der schnellste tägliche Gang, der gemessen wurde.</t>
  </si>
  <si>
    <t>Mittelwert (Täglicher Gang):</t>
  </si>
  <si>
    <t>Median (Täglicher Gang):</t>
  </si>
  <si>
    <t>Schiefe (Täglicher Gang):</t>
  </si>
  <si>
    <t>Der Gang, für den gilt: 50% der täglichen Gänge sind langsamer, die anderen 50% sind schneller.</t>
  </si>
  <si>
    <t>beobachtetet Ganggenauigkeit:</t>
  </si>
  <si>
    <t>Erläuterungen Diagramme</t>
  </si>
  <si>
    <t>realer Stand:</t>
  </si>
  <si>
    <t>Die tatsächlich abgelesenen Stände</t>
  </si>
  <si>
    <t>absoluter Stand:</t>
  </si>
  <si>
    <t>Zeitpunkt:</t>
  </si>
  <si>
    <t>Das Datum der Ablesung, die senkrechten Gitternetzlinien sind jeweils 0:00 Uhr.</t>
  </si>
  <si>
    <t>Trendlinie täglicher Gang:</t>
  </si>
  <si>
    <t>Rote Balken (Häufigkeit):</t>
  </si>
  <si>
    <t>Grüne Linie (Häufigkeit):</t>
  </si>
  <si>
    <t>statistisch erwartetet Ganggenauigkeit:</t>
  </si>
  <si>
    <t>Die Höhe des Balkens zeigt den realen prozentualen Anteil des Ganges x in s/d an der Gesamtheit aller Beobachtungen. Der höchste Balken ist das Dichtemittel und damit der wahrscheinlichste tägliche Gang. Bei mehreren gleichen höchsten Balken, zwischen denen niedriger Balken liegen, spricht man von einer mehrgipfligen Verteilung: Bimodal, Trimodal u.s.w. .</t>
  </si>
  <si>
    <t>Lineare Regressionsgerade der täglichen Gänge, wie der Name sagt eine graphische Trendanzeige.</t>
  </si>
  <si>
    <t>Die Stände, die die Uhr gehabt hätte, wenn sie nicht zwischenzeitlich neu gestellt worden, also nicht korrigiert worden wäre. Sie bilden die Grundlage der Berechnungen.</t>
  </si>
  <si>
    <t>Ist die Differenz zwischen dem schnellsten und dem langsamsten täglichen Gang, auch als statistische Spanne bezeichnet. Sie beschreibt die Qualität des Werkes.</t>
  </si>
  <si>
    <t>Ist die Differenz zwischen dem Istwert und dem Sollwert, also die Abweichung der Uhr zur Referenz. Daraus folgt, dass ein positiver Stand bedeutet, dass die Uhr vorgeht. Die übliche Einheit ist Sekunden, kurz s .</t>
  </si>
  <si>
    <t>Kontakt: ralf.wacker@mayl.de oder pn im http://www.watchbizzforum.de/phpBB2/</t>
  </si>
  <si>
    <t>Disclaimer:</t>
  </si>
  <si>
    <t>Das Worksheet ist nach bestem Wissen des Autors erstellt worden. Trotzdem können Fehler nicht ausgeschlossen werden. Deswegen erfolgen alle Angaben ohne Gewähr, eine Haftung für falsche Werte und deren Folgen wird nicht übernommen.</t>
  </si>
  <si>
    <t>Auf die Benutzung von Makros wurde bewusst verzichtet. Somit ist sichergestellt, dass keine Schad~ oder Spionagefunktionen in diesem Worksheet enthalten sein können.</t>
  </si>
  <si>
    <t>Angenommen Gauss-Verteilung der Gänge, siehe auch "statistisch erwartetet Ganggenauigkeit".</t>
  </si>
  <si>
    <t>Alle Rechte vorbehalten. Unter der Voraussetzung, dass sich der Nutzer mit den beschriebenen Bedingungen einverstanden erklärt, ist die private, nicht kommerzielle Nutzung durch Privatpersonen gestattet und kostenlos.</t>
  </si>
  <si>
    <t xml:space="preserve">© Ralf Wacker, Steinen, den 29.11.2004 </t>
  </si>
  <si>
    <t>Änderungen:</t>
  </si>
  <si>
    <t>Stand und Gang getrennt in zwei Diagrammen dargestellt</t>
  </si>
  <si>
    <t>Diese Seite "ReadMe" hinzugefügt</t>
  </si>
  <si>
    <t>Erläuterungen Eingabe von Seite "Eingabe" auf "ReadMe" verschoben"</t>
  </si>
  <si>
    <t>Blattschutz aktiviert</t>
  </si>
  <si>
    <t>Plausibilitätsprüfung für tägliche Werte korrigiert</t>
  </si>
  <si>
    <t>#</t>
  </si>
  <si>
    <t>Umstellung auf Office XP MS Excel 2002 SP3</t>
  </si>
  <si>
    <t>Zusätzlicher Wertebereich "realer Stand" im Diagramm</t>
  </si>
  <si>
    <t>Hyperlinks von Beschriftungen zu "ReadMe"-Zellen eingefügt</t>
  </si>
  <si>
    <t>Farbige Reiter für Tabellen</t>
  </si>
  <si>
    <t xml:space="preserve">Fehler in der Berechnung der Gausskurve im Häufigkeits-Diagramm korrigiert: Stimmt jetzt  </t>
  </si>
  <si>
    <t>auch für beliebige Klassenbreiten, nicht nur bei Stufung 1 Sekunde.</t>
  </si>
  <si>
    <t>Funktion zur Anzeige der Überschrift im Häufigkeits-Diagramm geändert. Die Funktion TEXT rausgeschmissen, weil sie nicht automatisch den richtigen Dezimalseparator benutzt. Statt dessen RUNDEN eingesetzt. Somit automatische Anpassung unabhängig vom individuell gewählten Dezimalseparator (siehe [Extras], [Optionen...], [International])</t>
  </si>
  <si>
    <t>Textformatierung in den Diagrammen geändert.</t>
  </si>
  <si>
    <t>Toleranz</t>
  </si>
  <si>
    <t>Text</t>
  </si>
  <si>
    <t>in Tagen</t>
  </si>
  <si>
    <t>in Stunden</t>
  </si>
  <si>
    <t>Beschreibung täglicher Gang Untergrenze auf 16h korrigiert.</t>
  </si>
  <si>
    <t>Abweichung</t>
  </si>
  <si>
    <t>z. mittleren G.</t>
  </si>
  <si>
    <t>Deswegen ein anderer Ansatz. Hierzu wird zuerst die Differenz zwischen den täglichen Gängen und dem mittleren Gang gebildet. Dann werden diese Werte graphisch der Uhrzeit der Ablesung, unabhängig vom Datum, zugeordnet. Nun kann man ggf. in etwas längeren Abständen als genau ein Tag ablesen, z.B. rund 25 bis 28h.</t>
  </si>
  <si>
    <t>Liest man jeden Tag zur selben Zeit den Stand ab, werden systematische Fehler, die ihre Ursache in den Tragegewohnheiten und dem täglichen Ablauf haben nicht erfasst. Beispielsweise eine Uhr, die konstant nachts abgelegt 8 Sekunden gewinnt, tags getragen 6 Sekunden verliert wird mit + 2 Sekunden /Tag bewertet.</t>
  </si>
  <si>
    <t>Neues Diagramm: täglicher Rhythmus.</t>
  </si>
  <si>
    <t>Ausdrücklich verboten ist die kommerzielle Nutzung oder kommerzielle Weitergabe oder die Nutzung in Verbindung mit einem Verkaufsangebot!</t>
  </si>
  <si>
    <t>Das arithmetische Mittel der täglichen Gänge. Wenn alle Zeitspannen gleich gross sind, ist der Mittelwert gleich dem mittleren Gang. Wenn der Mittelwert vom mittleren Gang mehr als die Messunsicherheit abweicht, stimmt irgend was überhaupt nicht.</t>
  </si>
  <si>
    <t>Es darf keine leere Zeile während des Beobachtungszeitraums geben. Wenn nicht eine Ablesung pro Tag stattfindet, einfach trotzdem in der nächsten Zeile eingeben, gerechnet wird ungeachtet. Es ist zu berücksichtigen, dass die statistischen Annahmen dann an Genauigkeit verlieren, besonders beim Täglichen Gang.</t>
  </si>
  <si>
    <t>mittlerer Gang (kumuliert):</t>
  </si>
  <si>
    <t>Ist die Differenz zwischen dem ersten und einem späteren Stand geteilt durch die Zeitspanne zwischen den beiden Ablesungen. Der letzte kumulierte mittlere Gang ist gleich dem mittleren Gang.</t>
  </si>
  <si>
    <t xml:space="preserve">Das Problem  des mittleren Ganges ist die Abhängigkeit von nur zwei Wertepaaren: dem ersten und dem letzten Stand. Ein einzelner Ausreisser bei einem dieser Werte verfälscht das Ergebnis. Weiterhin wird der Wert von der Ganggenauigkeit des Werkes negativ beeinflusst. Wenn genügend Einzelwerte vorhanden sind wird eine Abschätzung des zufälligen Fehlers berechnet, d.h. wie gross die Abweichung zum wahren Wert sein kann. Anders formuliert: Wenn man die Messung wiederholt, liegen das neue Ergebnis mit 95% Wahrscheinlichkeit zwischen den genannten Grenzen. </t>
  </si>
  <si>
    <t>Sie ist ein Mass für die Symmetrie der Häufigkeitsverteilung. Null bedeutet, dass die Verteilung symmetrisch ist. Wobei eine Abweichung, deren Betrag deutlich kleiner als 1 ist, minimal und kaum relevant ist. Ein positiver Wert bedeutet, dass mehr langsame als schnelle tägliche Gänge vorliegen, bzw. dass Ausreisser ins Schnelle vorliegen. Ein negativer Wert umgekehrt, dass mehr schnelle Gänge, bzw. langsame Ausreisser existieren. Mathematisch ist die Schiefe die Differenz zwischen Mittelwert und Median geteilt durch ein Drittel der Standardabweichung der Stichprobe.</t>
  </si>
  <si>
    <t>Wie beim mittleren Gang besteht bei der beobachteten Ganggenauigkeit das Problem der Abhängigkeit von nur zwei Messwerten, den "äusseren", und einer daraus resultierenden Ungenauigkeit. Unter der Annahme, dass die Verteilung der täglichen Gänge eine Gauß-Verteilung ist, wird eine wahrscheinliche Streuung abgeschätzt. Die Ganggenauigkeit wird für drei Beobachtungswahrscheinlichkeiten berechnet: 68%; 95% und 99,7% . Wenn die beobachtete Ganggenauigkeit nicht zur erwarteten passt, stimmt die Annahme einer gaußschen Verteilung nicht.</t>
  </si>
  <si>
    <t>täglicher Rhythmus:</t>
  </si>
  <si>
    <t>Will man diese systematischen Abweichungen erfassen, in dem man mehrmals am Tag den Stand erfasst, entsteht ein anderes Problem: Je kürzer der Abstand zwischen zwei Ablesungen ist, desto stärker wirken sich geringe Ablesefehler aus. Per Auge ist bestenfalls ±0,5s Genauigkeit zu erreichen (eher ±1s). Deswegen führen Ablesezeiträume unter 12h zu deutlich überhöhten Werten.</t>
  </si>
  <si>
    <t>Generell benötig diese Betrachtung eine höhere Anzahl an Beobachtungen.</t>
  </si>
  <si>
    <t xml:space="preserve">Sind genügend Werte zu unterschiedlichen Uhrzeiten vorhanden und eine systematische Abweichung vorhanden, kann man ein entsprechendes Wellenmuster in dem Punkthaufen erkennen, wenn nicht sieht es aus wie das Einschussmuster einer Schrotflinte. Die automatisch berechnete graue Trendlinie ist mit Vorsicht zu interpretieren, ihre Wellenform kann auch auf zufälligen Koinzidenzen beruhen! </t>
  </si>
  <si>
    <t>mittlerer Gang (kumuliert)</t>
  </si>
  <si>
    <t>statistisch erwartetet Ganggenauigkeit</t>
  </si>
  <si>
    <t>Diagrammdarstelllung täglicher Rhythmus</t>
  </si>
  <si>
    <t>kumuliert</t>
  </si>
  <si>
    <t>Diverse Tippfehler in Beschriftung und Text beseitigt.</t>
  </si>
  <si>
    <r>
      <t>Gang</t>
    </r>
    <r>
      <rPr>
        <b/>
        <sz val="10"/>
        <rFont val="Arial"/>
        <family val="2"/>
      </rPr>
      <t>wert</t>
    </r>
    <r>
      <rPr>
        <sz val="10"/>
        <rFont val="Arial"/>
        <family val="2"/>
      </rPr>
      <t>e haben ein Vorzeichen, +: Vorgang, -: Nachgang .</t>
    </r>
  </si>
  <si>
    <r>
      <t>Gang</t>
    </r>
    <r>
      <rPr>
        <b/>
        <sz val="10"/>
        <rFont val="Arial"/>
        <family val="2"/>
      </rPr>
      <t>genauigkeit</t>
    </r>
    <r>
      <rPr>
        <sz val="10"/>
        <rFont val="Arial"/>
        <family val="2"/>
      </rPr>
      <t>en haben kein Vorzeichen, weil eine Spanne</t>
    </r>
  </si>
  <si>
    <t>(grösster Wert - kleinster Wert) immer positiv sein muss. Es ist</t>
  </si>
  <si>
    <t>weit verbreitet, nicht die gesamte Spanne anzugeben, sondern</t>
  </si>
  <si>
    <t xml:space="preserve">Spalte kursiv dargestelllt. </t>
  </si>
  <si>
    <t xml:space="preserve">nur die &gt;± halbe Spanne&lt;. Dieser Wert ist jeweils in der zweiten </t>
  </si>
  <si>
    <t>Erläuterung zum Vorzeichen und zur Darstellung &gt;±halbe Spanne&lt; im Blatt Ergebnisse eingefügt.</t>
  </si>
  <si>
    <t>Zahlenformat für Ergebnisse auf &gt;immer mit Vorzeichen&lt;, d.h. +0;-0;±0 umgestellt.</t>
  </si>
  <si>
    <t>±</t>
  </si>
  <si>
    <t xml:space="preserve">Hierbei beträgt die Zeitspanne zwischen den zwei Ablesungen einen Tag (= 24:00 h). Da diese Forderung im Alltag nicht immer einzuhalten ist, versucht die Berechnung anhand der eingegebenen Uhrzeiten soweit möglich zu korrigieren. </t>
  </si>
  <si>
    <t>Wenn die mittlere Zeitdauer minus Standardabweichung unter 20 oder plus Standardabweichung über 30 Stunden liegt wird eine Hinweis angezeigt, dass die "täglichen Werte" keine sind. Diese Grenzen sind willkürlich und subjektiv, der Fehler beträgt dann maximal rund ±11%.</t>
  </si>
  <si>
    <t>Beispiel: Am einen Tag um 13:00 Stand +3 Sekunden, am nächsten Tag um 15:00 +11 Sekunden sind +8 Sekunden Differenz, aber in 26 Stunden. 8 Sekunden geteilt durch 1,0833 Tage sind 7,38 s/d; gerundet also 7 s/d.</t>
  </si>
  <si>
    <t>ReadMe Erläuterung Ergebsnisse täglicher Gang erweitert und Beispiel eingeführt.</t>
  </si>
  <si>
    <t>Funktion TEXT wieder benutzt, aber mit automatsicher Verknüpfung auf das eingestellte Dezimaltrennzeichen (bisschen abartiger Hack, aber funktioniert).</t>
  </si>
  <si>
    <t>Grenzen für den Täglichen Gang von 16 bis 36 Stunden für Mittelwert ± 2 × Standardabweichung auf 20 bis 30 Stunden für Mittelwert ± Standardabweichung geändert. D.h. Warnhinweis reagiert eher auf Abweichung des Mittelwertes.</t>
  </si>
  <si>
    <t>Diagrammdarstellung Gang neu</t>
  </si>
  <si>
    <t>Trend</t>
  </si>
  <si>
    <t>Bewertung</t>
  </si>
  <si>
    <t>%</t>
  </si>
  <si>
    <t>begrenzt</t>
  </si>
  <si>
    <t>Gang-Diagramm und Gang-Diagramm(neu)</t>
  </si>
  <si>
    <t>Beim ursprünglichen Gang-Diagramm wurden die Werte für die täglichen Gänge als Punkte dem Zeitpunkt der Ablesung zugeordnet, diese Punkte wiederum mit Geraden verbunden. Dies ist ein Standarddiagramm-Typ in Excel.</t>
  </si>
  <si>
    <t xml:space="preserve">Die Fläche unter der roten Kurve beträgt 5,25, dies entspricht einer horizontalen Linie bei 1,3125. Die Fläche unter der günen Linie beträgt 1,00, entsprechend einer horizontalen Linie bei 0,5. Letzteres ist der tatsächliche Mittelwert. </t>
  </si>
  <si>
    <t>Dies kann zu einer Fehlinterpretationen bezüglich des Gesamverhaltens führen, besonders dann, wenn die Zeitspannen deutlich unterschiedlich sind.</t>
  </si>
  <si>
    <t>Der Wert gilt jedoch für den gesamten Zeitraum seit der letzten Ablesung</t>
  </si>
  <si>
    <t>Gang Diagramm(neu) hinzugefügt. Erklärung siehe oben.</t>
  </si>
  <si>
    <t>Auf aktuelles Excel-Format umgestellt (*.xlsx, ab Office 2010)</t>
  </si>
  <si>
    <t>Auch die Trendlinie des Standarddiagramms wird leider mehr oder weniger verschoben. Deswegen wurden die Trendlinie täglicher Gang und der mittlere Gang (Wochenmittel) entfernt und durch einen besser berechneten Trend (Filter 1. Ordnung mit Berücksichtung der Länge der Zeitspannen) ersetzt.</t>
  </si>
  <si>
    <t>Am Anfang stimmt mittlerer Gang kumuliertes und Trend so fast überein. Erst später laufen sie auseinander, weil beim Trend zeitnahe Werte stärker gewerter werden als länger zurück liegende. Werte, die über einen Monat zurück liegen gehen praktisch nicht mehr 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</si>
</sst>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h:mm:ss"/>
    <numFmt numFmtId="165" formatCode="dd/mm/yyyy\ hh:mm:ss"/>
    <numFmt numFmtId="166" formatCode="0.0"/>
    <numFmt numFmtId="167" formatCode="[$-F400]h:mm:ss\ AM/PM"/>
    <numFmt numFmtId="168" formatCode="\+0.0;\-0.0;\±0.0"/>
    <numFmt numFmtId="169" formatCode="0.0%"/>
  </numFmts>
  <fonts count="14" x14ac:knownFonts="1">
    <font>
      <sz val="10"/>
      <name val="Arial"/>
    </font>
    <font>
      <sz val="10"/>
      <name val="Arial"/>
      <family val="2"/>
    </font>
    <font>
      <b/>
      <sz val="10"/>
      <name val="Arial"/>
      <family val="2"/>
    </font>
    <font>
      <sz val="10"/>
      <name val="Arial"/>
      <family val="2"/>
    </font>
    <font>
      <b/>
      <i/>
      <sz val="16"/>
      <name val="Arial"/>
      <family val="2"/>
    </font>
    <font>
      <b/>
      <sz val="10"/>
      <color indexed="10"/>
      <name val="Arial"/>
      <family val="2"/>
    </font>
    <font>
      <sz val="10"/>
      <color indexed="12"/>
      <name val="Arial"/>
      <family val="2"/>
    </font>
    <font>
      <b/>
      <sz val="20"/>
      <color indexed="10"/>
      <name val="Arial"/>
      <family val="2"/>
    </font>
    <font>
      <sz val="10"/>
      <color indexed="10"/>
      <name val="Arial"/>
      <family val="2"/>
    </font>
    <font>
      <sz val="8"/>
      <name val="Arial"/>
      <family val="2"/>
    </font>
    <font>
      <u/>
      <sz val="10"/>
      <color indexed="12"/>
      <name val="Arial"/>
      <family val="2"/>
    </font>
    <font>
      <u/>
      <sz val="10"/>
      <color indexed="8"/>
      <name val="Arial"/>
      <family val="2"/>
    </font>
    <font>
      <b/>
      <u/>
      <sz val="10"/>
      <color indexed="8"/>
      <name val="Arial"/>
      <family val="2"/>
    </font>
    <font>
      <i/>
      <sz val="10"/>
      <name val="Arial"/>
      <family val="2"/>
    </font>
  </fonts>
  <fills count="8">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11"/>
        <bgColor indexed="64"/>
      </patternFill>
    </fill>
    <fill>
      <patternFill patternType="solid">
        <fgColor indexed="52"/>
        <bgColor indexed="64"/>
      </patternFill>
    </fill>
    <fill>
      <patternFill patternType="solid">
        <fgColor indexed="45"/>
        <bgColor indexed="64"/>
      </patternFill>
    </fill>
    <fill>
      <patternFill patternType="solid">
        <fgColor indexed="42"/>
        <bgColor indexed="64"/>
      </patternFill>
    </fill>
  </fills>
  <borders count="15">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diagonal/>
    </border>
  </borders>
  <cellStyleXfs count="3">
    <xf numFmtId="0" fontId="0" fillId="0" borderId="0"/>
    <xf numFmtId="0" fontId="10" fillId="0" borderId="0" applyNumberFormat="0" applyFill="0" applyBorder="0" applyAlignment="0" applyProtection="0">
      <alignment vertical="top"/>
      <protection locked="0"/>
    </xf>
    <xf numFmtId="9" fontId="1" fillId="0" borderId="0" applyFont="0" applyFill="0" applyBorder="0" applyAlignment="0" applyProtection="0"/>
  </cellStyleXfs>
  <cellXfs count="92">
    <xf numFmtId="0" fontId="0" fillId="0" borderId="0" xfId="0"/>
    <xf numFmtId="14" fontId="0" fillId="0" borderId="0" xfId="0" applyNumberFormat="1"/>
    <xf numFmtId="164" fontId="0" fillId="0" borderId="0" xfId="0" applyNumberFormat="1"/>
    <xf numFmtId="0" fontId="0" fillId="2" borderId="0" xfId="0" applyFill="1"/>
    <xf numFmtId="14" fontId="0" fillId="2" borderId="0" xfId="0" applyNumberFormat="1" applyFill="1"/>
    <xf numFmtId="164" fontId="0" fillId="2" borderId="0" xfId="0" applyNumberFormat="1" applyFill="1"/>
    <xf numFmtId="0" fontId="0" fillId="2" borderId="0" xfId="0" applyFill="1" applyAlignment="1">
      <alignment wrapText="1"/>
    </xf>
    <xf numFmtId="0" fontId="0" fillId="0" borderId="0" xfId="0" applyAlignment="1">
      <alignment wrapText="1"/>
    </xf>
    <xf numFmtId="0" fontId="0" fillId="2" borderId="0" xfId="0" applyFill="1" applyAlignment="1">
      <alignment horizontal="center" wrapText="1"/>
    </xf>
    <xf numFmtId="0" fontId="0" fillId="0" borderId="0" xfId="0" applyAlignment="1"/>
    <xf numFmtId="0" fontId="0" fillId="2" borderId="0" xfId="0" applyFill="1" applyAlignment="1"/>
    <xf numFmtId="0" fontId="0" fillId="2" borderId="0" xfId="0" applyFill="1" applyAlignment="1">
      <alignment horizontal="right"/>
    </xf>
    <xf numFmtId="166" fontId="0" fillId="2" borderId="0" xfId="0" applyNumberFormat="1" applyFill="1" applyAlignment="1"/>
    <xf numFmtId="166" fontId="0" fillId="3" borderId="0" xfId="0" applyNumberFormat="1" applyFill="1" applyAlignment="1"/>
    <xf numFmtId="0" fontId="2" fillId="2" borderId="0" xfId="0" applyFont="1" applyFill="1" applyAlignment="1">
      <alignment horizontal="right"/>
    </xf>
    <xf numFmtId="0" fontId="2" fillId="2" borderId="0" xfId="0" applyFont="1" applyFill="1" applyAlignment="1">
      <alignment horizontal="center" wrapText="1"/>
    </xf>
    <xf numFmtId="0" fontId="2"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0" fillId="2" borderId="4" xfId="0" applyFill="1" applyBorder="1"/>
    <xf numFmtId="0" fontId="0" fillId="3" borderId="5" xfId="0" applyFill="1" applyBorder="1"/>
    <xf numFmtId="0" fontId="0" fillId="2" borderId="5" xfId="0" applyFill="1" applyBorder="1" applyAlignment="1">
      <alignment horizontal="center" wrapText="1"/>
    </xf>
    <xf numFmtId="0" fontId="0" fillId="2" borderId="6" xfId="0" applyFill="1" applyBorder="1" applyAlignment="1">
      <alignment horizontal="center" wrapText="1"/>
    </xf>
    <xf numFmtId="1" fontId="0" fillId="3" borderId="5" xfId="0" applyNumberFormat="1" applyFill="1" applyBorder="1"/>
    <xf numFmtId="166" fontId="0" fillId="3" borderId="5" xfId="0" applyNumberFormat="1" applyFill="1" applyBorder="1"/>
    <xf numFmtId="166" fontId="0" fillId="3" borderId="6" xfId="0" applyNumberFormat="1" applyFill="1" applyBorder="1"/>
    <xf numFmtId="0" fontId="0" fillId="2" borderId="7" xfId="0" applyFill="1" applyBorder="1"/>
    <xf numFmtId="0" fontId="0" fillId="3" borderId="8" xfId="0" applyFill="1" applyBorder="1"/>
    <xf numFmtId="1" fontId="0" fillId="3" borderId="8" xfId="0" applyNumberFormat="1" applyFill="1" applyBorder="1"/>
    <xf numFmtId="166" fontId="0" fillId="3" borderId="8" xfId="0" applyNumberFormat="1" applyFill="1" applyBorder="1"/>
    <xf numFmtId="166" fontId="0" fillId="3" borderId="9" xfId="0" applyNumberFormat="1" applyFill="1" applyBorder="1"/>
    <xf numFmtId="0" fontId="2" fillId="2" borderId="10" xfId="0" applyFont="1" applyFill="1" applyBorder="1" applyAlignment="1">
      <alignment horizontal="center" wrapText="1"/>
    </xf>
    <xf numFmtId="0" fontId="4" fillId="2" borderId="0" xfId="0" applyFont="1" applyFill="1" applyAlignment="1"/>
    <xf numFmtId="0" fontId="6" fillId="0" borderId="0" xfId="0" applyFont="1" applyFill="1"/>
    <xf numFmtId="166" fontId="6" fillId="0" borderId="0" xfId="0" applyNumberFormat="1" applyFont="1" applyFill="1"/>
    <xf numFmtId="0" fontId="6" fillId="0" borderId="0" xfId="0" applyFont="1" applyFill="1" applyAlignment="1">
      <alignment horizontal="right"/>
    </xf>
    <xf numFmtId="165" fontId="6" fillId="0" borderId="0" xfId="0" applyNumberFormat="1" applyFont="1" applyFill="1"/>
    <xf numFmtId="10" fontId="6" fillId="0" borderId="0" xfId="0" applyNumberFormat="1" applyFont="1" applyFill="1"/>
    <xf numFmtId="0" fontId="6" fillId="0" borderId="0" xfId="0" applyFont="1" applyFill="1" applyBorder="1"/>
    <xf numFmtId="2" fontId="6" fillId="0" borderId="0" xfId="0" applyNumberFormat="1" applyFont="1" applyFill="1"/>
    <xf numFmtId="0" fontId="5" fillId="2" borderId="0" xfId="0" applyFont="1" applyFill="1" applyAlignment="1"/>
    <xf numFmtId="0" fontId="6" fillId="0" borderId="0" xfId="0" applyFont="1" applyFill="1" applyBorder="1" applyAlignment="1">
      <alignment horizontal="right"/>
    </xf>
    <xf numFmtId="0" fontId="7" fillId="4" borderId="0" xfId="0" applyFont="1" applyFill="1"/>
    <xf numFmtId="0" fontId="6" fillId="4" borderId="0" xfId="0" applyFont="1" applyFill="1"/>
    <xf numFmtId="0" fontId="6" fillId="5" borderId="0" xfId="0" applyFont="1" applyFill="1" applyAlignment="1">
      <alignment horizontal="center"/>
    </xf>
    <xf numFmtId="166" fontId="6" fillId="5" borderId="0" xfId="0" applyNumberFormat="1" applyFont="1" applyFill="1"/>
    <xf numFmtId="0" fontId="6" fillId="6" borderId="0" xfId="0" applyFont="1" applyFill="1" applyAlignment="1">
      <alignment horizontal="center"/>
    </xf>
    <xf numFmtId="166" fontId="6" fillId="6" borderId="0" xfId="0" applyNumberFormat="1" applyFont="1" applyFill="1"/>
    <xf numFmtId="0" fontId="6" fillId="7" borderId="0" xfId="0" applyFont="1" applyFill="1" applyAlignment="1">
      <alignment horizontal="center"/>
    </xf>
    <xf numFmtId="2" fontId="6" fillId="7" borderId="0" xfId="0" applyNumberFormat="1" applyFont="1" applyFill="1"/>
    <xf numFmtId="2" fontId="6" fillId="7" borderId="0" xfId="0" applyNumberFormat="1" applyFont="1" applyFill="1" applyAlignment="1">
      <alignment horizontal="right"/>
    </xf>
    <xf numFmtId="0" fontId="6" fillId="0" borderId="0" xfId="0" applyFont="1" applyFill="1" applyAlignment="1">
      <alignment horizontal="left"/>
    </xf>
    <xf numFmtId="0" fontId="8" fillId="0" borderId="0" xfId="0" applyFont="1" applyFill="1"/>
    <xf numFmtId="0" fontId="0" fillId="0" borderId="11" xfId="0" applyBorder="1" applyAlignment="1">
      <alignment wrapText="1"/>
    </xf>
    <xf numFmtId="0" fontId="2" fillId="2" borderId="12" xfId="0" applyFont="1" applyFill="1" applyBorder="1" applyAlignment="1">
      <alignment horizontal="left" wrapText="1"/>
    </xf>
    <xf numFmtId="0" fontId="2" fillId="2" borderId="12" xfId="0" applyFont="1" applyFill="1" applyBorder="1" applyAlignment="1"/>
    <xf numFmtId="0" fontId="2" fillId="0" borderId="0" xfId="0" applyFont="1" applyAlignment="1">
      <alignment wrapText="1"/>
    </xf>
    <xf numFmtId="0" fontId="2" fillId="2" borderId="12" xfId="0" applyFont="1" applyFill="1" applyBorder="1" applyAlignment="1">
      <alignment wrapText="1"/>
    </xf>
    <xf numFmtId="0" fontId="0" fillId="0" borderId="0" xfId="0" applyBorder="1" applyAlignment="1">
      <alignment wrapText="1"/>
    </xf>
    <xf numFmtId="0" fontId="2" fillId="2" borderId="12" xfId="0" applyFont="1" applyFill="1" applyBorder="1" applyAlignment="1">
      <alignment horizontal="left"/>
    </xf>
    <xf numFmtId="14" fontId="0" fillId="0" borderId="0" xfId="0" applyNumberFormat="1" applyProtection="1">
      <protection locked="0"/>
    </xf>
    <xf numFmtId="164" fontId="0" fillId="0" borderId="0" xfId="0" applyNumberFormat="1" applyProtection="1">
      <protection locked="0"/>
    </xf>
    <xf numFmtId="0" fontId="0" fillId="0" borderId="0" xfId="0" applyNumberFormat="1" applyProtection="1">
      <protection locked="0"/>
    </xf>
    <xf numFmtId="14" fontId="0" fillId="0" borderId="0" xfId="0" applyNumberFormat="1" applyAlignment="1">
      <alignment horizontal="left" wrapText="1"/>
    </xf>
    <xf numFmtId="0" fontId="3" fillId="0" borderId="0" xfId="0" applyFont="1" applyAlignment="1">
      <alignment wrapText="1"/>
    </xf>
    <xf numFmtId="0" fontId="2" fillId="2" borderId="0" xfId="0" applyFont="1" applyFill="1"/>
    <xf numFmtId="14" fontId="2" fillId="2" borderId="0" xfId="0" applyNumberFormat="1" applyFont="1" applyFill="1"/>
    <xf numFmtId="164" fontId="2" fillId="2" borderId="0" xfId="0" applyNumberFormat="1" applyFont="1" applyFill="1" applyAlignment="1">
      <alignment horizontal="right"/>
    </xf>
    <xf numFmtId="164" fontId="3" fillId="2" borderId="0" xfId="0" applyNumberFormat="1" applyFont="1" applyFill="1" applyAlignment="1">
      <alignment horizontal="right"/>
    </xf>
    <xf numFmtId="0" fontId="11" fillId="2" borderId="0" xfId="1" applyFont="1" applyFill="1" applyAlignment="1" applyProtection="1">
      <alignment horizontal="right"/>
    </xf>
    <xf numFmtId="0" fontId="12" fillId="2" borderId="0" xfId="1" applyFont="1" applyFill="1" applyAlignment="1" applyProtection="1">
      <alignment horizontal="right"/>
    </xf>
    <xf numFmtId="0" fontId="12" fillId="2" borderId="0" xfId="1" applyFont="1" applyFill="1" applyAlignment="1" applyProtection="1">
      <alignment horizontal="center" wrapText="1"/>
    </xf>
    <xf numFmtId="0" fontId="12" fillId="2" borderId="13" xfId="1" applyFont="1" applyFill="1" applyBorder="1" applyAlignment="1" applyProtection="1">
      <alignment horizontal="center" wrapText="1"/>
    </xf>
    <xf numFmtId="0" fontId="11" fillId="2" borderId="0" xfId="1" applyFont="1" applyFill="1" applyAlignment="1" applyProtection="1">
      <alignment horizontal="left"/>
    </xf>
    <xf numFmtId="0" fontId="12" fillId="2" borderId="0" xfId="1" applyFont="1" applyFill="1" applyAlignment="1" applyProtection="1"/>
    <xf numFmtId="167" fontId="6" fillId="0" borderId="0" xfId="0" applyNumberFormat="1" applyFont="1" applyFill="1"/>
    <xf numFmtId="0" fontId="0" fillId="0" borderId="14" xfId="0" applyBorder="1" applyAlignment="1">
      <alignment wrapText="1"/>
    </xf>
    <xf numFmtId="168" fontId="0" fillId="3" borderId="0" xfId="0" applyNumberFormat="1" applyFill="1" applyAlignment="1"/>
    <xf numFmtId="0" fontId="13" fillId="2" borderId="0" xfId="0" quotePrefix="1" applyFont="1" applyFill="1" applyAlignment="1">
      <alignment horizontal="right"/>
    </xf>
    <xf numFmtId="2" fontId="13" fillId="3" borderId="0" xfId="0" applyNumberFormat="1" applyFont="1" applyFill="1" applyAlignment="1">
      <alignment horizontal="left"/>
    </xf>
    <xf numFmtId="0" fontId="13" fillId="2" borderId="0" xfId="0" applyFont="1" applyFill="1" applyAlignment="1"/>
    <xf numFmtId="0" fontId="13" fillId="2" borderId="0" xfId="0" applyFont="1" applyFill="1"/>
    <xf numFmtId="166" fontId="13" fillId="3" borderId="0" xfId="0" applyNumberFormat="1" applyFont="1" applyFill="1" applyAlignment="1">
      <alignment horizontal="left"/>
    </xf>
    <xf numFmtId="166" fontId="13" fillId="2" borderId="0" xfId="0" quotePrefix="1" applyNumberFormat="1" applyFont="1" applyFill="1" applyAlignment="1">
      <alignment horizontal="right"/>
    </xf>
    <xf numFmtId="0" fontId="6" fillId="0" borderId="0" xfId="0" quotePrefix="1" applyFont="1" applyFill="1"/>
    <xf numFmtId="0" fontId="6" fillId="0" borderId="0" xfId="0" applyFont="1" applyFill="1" applyAlignment="1">
      <alignment horizontal="center"/>
    </xf>
    <xf numFmtId="169" fontId="6" fillId="0" borderId="0" xfId="2" applyNumberFormat="1" applyFont="1" applyFill="1"/>
    <xf numFmtId="0" fontId="3" fillId="0" borderId="14" xfId="0" applyFont="1" applyBorder="1" applyAlignment="1">
      <alignment wrapText="1"/>
    </xf>
    <xf numFmtId="164" fontId="2" fillId="2" borderId="0" xfId="0" applyNumberFormat="1" applyFont="1" applyFill="1" applyAlignment="1">
      <alignment horizontal="center"/>
    </xf>
    <xf numFmtId="0" fontId="1" fillId="0" borderId="0" xfId="0" applyFont="1" applyAlignment="1">
      <alignment wrapText="1"/>
    </xf>
    <xf numFmtId="0" fontId="1" fillId="0" borderId="11" xfId="0" applyFont="1" applyBorder="1" applyAlignment="1">
      <alignment wrapText="1"/>
    </xf>
    <xf numFmtId="0" fontId="1" fillId="0" borderId="14" xfId="0" applyFont="1" applyBorder="1" applyAlignment="1">
      <alignment wrapText="1"/>
    </xf>
  </cellXfs>
  <cellStyles count="3">
    <cellStyle name="Link" xfId="1" builtinId="8"/>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3.xml"/><Relationship Id="rId13"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chartsheet" Target="chartsheets/sheet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4.xml"/><Relationship Id="rId11" Type="http://schemas.openxmlformats.org/officeDocument/2006/relationships/styles" Target="styles.xml"/><Relationship Id="rId5" Type="http://schemas.openxmlformats.org/officeDocument/2006/relationships/chartsheet" Target="chartsheets/sheet3.xml"/><Relationship Id="rId10" Type="http://schemas.openxmlformats.org/officeDocument/2006/relationships/theme" Target="theme/theme1.xml"/><Relationship Id="rId4" Type="http://schemas.openxmlformats.org/officeDocument/2006/relationships/chartsheet" Target="chartsheets/sheet2.xml"/><Relationship Id="rId9"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726513569937368E-2"/>
          <c:y val="8.5714285714285715E-2"/>
          <c:w val="0.90083507306889354"/>
          <c:h val="0.76302521008403357"/>
        </c:manualLayout>
      </c:layout>
      <c:scatterChart>
        <c:scatterStyle val="lineMarker"/>
        <c:varyColors val="0"/>
        <c:ser>
          <c:idx val="0"/>
          <c:order val="0"/>
          <c:tx>
            <c:v>absoluter Stand - unter Berücksichtigung der Korrektur(en)</c:v>
          </c:tx>
          <c:spPr>
            <a:ln w="25400">
              <a:solidFill>
                <a:srgbClr val="FF0000"/>
              </a:solidFill>
              <a:prstDash val="solid"/>
            </a:ln>
          </c:spPr>
          <c:marker>
            <c:symbol val="x"/>
            <c:size val="5"/>
            <c:spPr>
              <a:solidFill>
                <a:srgbClr val="FF0000"/>
              </a:solidFill>
              <a:ln>
                <a:solidFill>
                  <a:srgbClr val="000000"/>
                </a:solidFill>
                <a:prstDash val="solid"/>
              </a:ln>
            </c:spPr>
          </c:marker>
          <c:xVal>
            <c:numRef>
              <c:f>Hilfsrechnungen!$AC$6:$AC$207</c:f>
              <c:numCache>
                <c:formatCode>General</c:formatCode>
                <c:ptCount val="202"/>
                <c:pt idx="0">
                  <c:v>37903.837500000001</c:v>
                </c:pt>
                <c:pt idx="1">
                  <c:v>37903.837500000001</c:v>
                </c:pt>
                <c:pt idx="2">
                  <c:v>37904.880555555559</c:v>
                </c:pt>
                <c:pt idx="3">
                  <c:v>37904.880555555559</c:v>
                </c:pt>
                <c:pt idx="4">
                  <c:v>37905.775000000001</c:v>
                </c:pt>
                <c:pt idx="5">
                  <c:v>37905.775000000001</c:v>
                </c:pt>
                <c:pt idx="6">
                  <c:v>37906.789583333331</c:v>
                </c:pt>
                <c:pt idx="7">
                  <c:v>37906.789583333331</c:v>
                </c:pt>
                <c:pt idx="8">
                  <c:v>37907.998611111114</c:v>
                </c:pt>
                <c:pt idx="9">
                  <c:v>37907.998611111114</c:v>
                </c:pt>
                <c:pt idx="10">
                  <c:v>37908.826388888891</c:v>
                </c:pt>
                <c:pt idx="11">
                  <c:v>37908.826388888891</c:v>
                </c:pt>
                <c:pt idx="12">
                  <c:v>37909.833333333336</c:v>
                </c:pt>
                <c:pt idx="13">
                  <c:v>37909.833333333336</c:v>
                </c:pt>
                <c:pt idx="14">
                  <c:v>37910.818055555559</c:v>
                </c:pt>
                <c:pt idx="15">
                  <c:v>37910.818055555559</c:v>
                </c:pt>
                <c:pt idx="16">
                  <c:v>37911.808333333334</c:v>
                </c:pt>
                <c:pt idx="17">
                  <c:v>37911.808333333334</c:v>
                </c:pt>
                <c:pt idx="18">
                  <c:v>37912.833333333336</c:v>
                </c:pt>
                <c:pt idx="19">
                  <c:v>37912.833333333336</c:v>
                </c:pt>
                <c:pt idx="20">
                  <c:v>37913.82916666667</c:v>
                </c:pt>
                <c:pt idx="21">
                  <c:v>37913.82916666667</c:v>
                </c:pt>
                <c:pt idx="22">
                  <c:v>37914.833333333336</c:v>
                </c:pt>
                <c:pt idx="23">
                  <c:v>37914.833333333336</c:v>
                </c:pt>
                <c:pt idx="24">
                  <c:v>37915.74722222222</c:v>
                </c:pt>
                <c:pt idx="25">
                  <c:v>37915.74722222222</c:v>
                </c:pt>
                <c:pt idx="26">
                  <c:v>37916.78125</c:v>
                </c:pt>
                <c:pt idx="27">
                  <c:v>37916.78125</c:v>
                </c:pt>
                <c:pt idx="28">
                  <c:v>37917.761111111111</c:v>
                </c:pt>
                <c:pt idx="29">
                  <c:v>37917.761111111111</c:v>
                </c:pt>
                <c:pt idx="30">
                  <c:v>37918.993055555555</c:v>
                </c:pt>
                <c:pt idx="31">
                  <c:v>37918.993055555555</c:v>
                </c:pt>
                <c:pt idx="32">
                  <c:v>37919.834722222222</c:v>
                </c:pt>
                <c:pt idx="33">
                  <c:v>37919.834722222222</c:v>
                </c:pt>
                <c:pt idx="34">
                  <c:v>37920.835416666669</c:v>
                </c:pt>
                <c:pt idx="35">
                  <c:v>37920.835416666669</c:v>
                </c:pt>
                <c:pt idx="36">
                  <c:v>37921.828472222223</c:v>
                </c:pt>
                <c:pt idx="37">
                  <c:v>37921.828472222223</c:v>
                </c:pt>
                <c:pt idx="38">
                  <c:v>37922.819444444445</c:v>
                </c:pt>
                <c:pt idx="39">
                  <c:v>37922.819444444445</c:v>
                </c:pt>
                <c:pt idx="40">
                  <c:v>37923.869444444441</c:v>
                </c:pt>
                <c:pt idx="41">
                  <c:v>37923.869444444441</c:v>
                </c:pt>
                <c:pt idx="42">
                  <c:v>37924.960416666669</c:v>
                </c:pt>
                <c:pt idx="43">
                  <c:v>37924.960416666669</c:v>
                </c:pt>
                <c:pt idx="44">
                  <c:v>37925.795138888891</c:v>
                </c:pt>
                <c:pt idx="45">
                  <c:v>37925.795138888891</c:v>
                </c:pt>
                <c:pt idx="46">
                  <c:v>37926.763194444444</c:v>
                </c:pt>
                <c:pt idx="47">
                  <c:v>37926.763194444444</c:v>
                </c:pt>
                <c:pt idx="48">
                  <c:v>37927.784722222219</c:v>
                </c:pt>
                <c:pt idx="49">
                  <c:v>37927.784722222219</c:v>
                </c:pt>
                <c:pt idx="50">
                  <c:v>37928.786805555559</c:v>
                </c:pt>
                <c:pt idx="51">
                  <c:v>37928.786805555559</c:v>
                </c:pt>
                <c:pt idx="52">
                  <c:v>37929.738194444442</c:v>
                </c:pt>
                <c:pt idx="53">
                  <c:v>37929.738194444442</c:v>
                </c:pt>
                <c:pt idx="54">
                  <c:v>37930.811111111114</c:v>
                </c:pt>
                <c:pt idx="55">
                  <c:v>37930.811111111114</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numCache>
            </c:numRef>
          </c:xVal>
          <c:yVal>
            <c:numRef>
              <c:f>Hilfsrechnungen!$AE$6:$AE$207</c:f>
              <c:numCache>
                <c:formatCode>General</c:formatCode>
                <c:ptCount val="202"/>
                <c:pt idx="0">
                  <c:v>13.999999999995794</c:v>
                </c:pt>
                <c:pt idx="1">
                  <c:v>13.999999999995794</c:v>
                </c:pt>
                <c:pt idx="2">
                  <c:v>21.000000000003283</c:v>
                </c:pt>
                <c:pt idx="3">
                  <c:v>21.000000000003283</c:v>
                </c:pt>
                <c:pt idx="4">
                  <c:v>25.999999999997669</c:v>
                </c:pt>
                <c:pt idx="5">
                  <c:v>25.999999999997669</c:v>
                </c:pt>
                <c:pt idx="6">
                  <c:v>31.999999999998607</c:v>
                </c:pt>
                <c:pt idx="7">
                  <c:v>31.999999999998607</c:v>
                </c:pt>
                <c:pt idx="8">
                  <c:v>38.999999999996504</c:v>
                </c:pt>
                <c:pt idx="9">
                  <c:v>38.999999999996504</c:v>
                </c:pt>
                <c:pt idx="10">
                  <c:v>40.000000000003055</c:v>
                </c:pt>
                <c:pt idx="11">
                  <c:v>40.000000000003055</c:v>
                </c:pt>
                <c:pt idx="12">
                  <c:v>41.999999999996973</c:v>
                </c:pt>
                <c:pt idx="13">
                  <c:v>41.999999999996973</c:v>
                </c:pt>
                <c:pt idx="14">
                  <c:v>44.999999999997442</c:v>
                </c:pt>
                <c:pt idx="15">
                  <c:v>44.999999999997442</c:v>
                </c:pt>
                <c:pt idx="16">
                  <c:v>50.99999999999838</c:v>
                </c:pt>
                <c:pt idx="17">
                  <c:v>50.99999999999838</c:v>
                </c:pt>
                <c:pt idx="18">
                  <c:v>56.000000000002359</c:v>
                </c:pt>
                <c:pt idx="19">
                  <c:v>56.000000000002359</c:v>
                </c:pt>
                <c:pt idx="20">
                  <c:v>59.000000000002828</c:v>
                </c:pt>
                <c:pt idx="21">
                  <c:v>59.000000000002828</c:v>
                </c:pt>
                <c:pt idx="22">
                  <c:v>63.999999999997215</c:v>
                </c:pt>
                <c:pt idx="23">
                  <c:v>63.999999999997215</c:v>
                </c:pt>
                <c:pt idx="24">
                  <c:v>69</c:v>
                </c:pt>
                <c:pt idx="25">
                  <c:v>69</c:v>
                </c:pt>
                <c:pt idx="26">
                  <c:v>75.999999999997897</c:v>
                </c:pt>
                <c:pt idx="27">
                  <c:v>75.999999999997897</c:v>
                </c:pt>
                <c:pt idx="28">
                  <c:v>81.000000000001876</c:v>
                </c:pt>
                <c:pt idx="29">
                  <c:v>81.000000000001876</c:v>
                </c:pt>
                <c:pt idx="30">
                  <c:v>87.999999999999773</c:v>
                </c:pt>
                <c:pt idx="31">
                  <c:v>87.999999999999773</c:v>
                </c:pt>
                <c:pt idx="32">
                  <c:v>91.000000000000242</c:v>
                </c:pt>
                <c:pt idx="33">
                  <c:v>91.000000000000242</c:v>
                </c:pt>
                <c:pt idx="34">
                  <c:v>93.999999999996959</c:v>
                </c:pt>
                <c:pt idx="35">
                  <c:v>93.999999999996959</c:v>
                </c:pt>
                <c:pt idx="36">
                  <c:v>99.000000000000938</c:v>
                </c:pt>
                <c:pt idx="37">
                  <c:v>99.000000000000938</c:v>
                </c:pt>
                <c:pt idx="38">
                  <c:v>102.00000000000141</c:v>
                </c:pt>
                <c:pt idx="39">
                  <c:v>102.00000000000141</c:v>
                </c:pt>
                <c:pt idx="40">
                  <c:v>105.00000000000188</c:v>
                </c:pt>
                <c:pt idx="41">
                  <c:v>105.00000000000188</c:v>
                </c:pt>
                <c:pt idx="42">
                  <c:v>108.9999999999993</c:v>
                </c:pt>
                <c:pt idx="43">
                  <c:v>108.9999999999993</c:v>
                </c:pt>
                <c:pt idx="44">
                  <c:v>112.99999999999673</c:v>
                </c:pt>
                <c:pt idx="45">
                  <c:v>112.99999999999673</c:v>
                </c:pt>
                <c:pt idx="46">
                  <c:v>115.9999999999972</c:v>
                </c:pt>
                <c:pt idx="47">
                  <c:v>115.9999999999972</c:v>
                </c:pt>
                <c:pt idx="48">
                  <c:v>120.00000000000422</c:v>
                </c:pt>
                <c:pt idx="49">
                  <c:v>120.00000000000422</c:v>
                </c:pt>
                <c:pt idx="50">
                  <c:v>123.00000000000469</c:v>
                </c:pt>
                <c:pt idx="51">
                  <c:v>123.00000000000469</c:v>
                </c:pt>
                <c:pt idx="52">
                  <c:v>127.00000000000212</c:v>
                </c:pt>
                <c:pt idx="53">
                  <c:v>127.00000000000212</c:v>
                </c:pt>
                <c:pt idx="54">
                  <c:v>131.9999999999965</c:v>
                </c:pt>
                <c:pt idx="55">
                  <c:v>131.9999999999965</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numCache>
            </c:numRef>
          </c:yVal>
          <c:smooth val="0"/>
          <c:extLst>
            <c:ext xmlns:c16="http://schemas.microsoft.com/office/drawing/2014/chart" uri="{C3380CC4-5D6E-409C-BE32-E72D297353CC}">
              <c16:uniqueId val="{00000000-DC1E-4A90-B380-6FD4F7719E8E}"/>
            </c:ext>
          </c:extLst>
        </c:ser>
        <c:ser>
          <c:idx val="1"/>
          <c:order val="1"/>
          <c:tx>
            <c:v>realer Stand</c:v>
          </c:tx>
          <c:spPr>
            <a:ln w="12700">
              <a:solidFill>
                <a:srgbClr val="0000FF"/>
              </a:solidFill>
              <a:prstDash val="lgDash"/>
            </a:ln>
          </c:spPr>
          <c:marker>
            <c:symbol val="square"/>
            <c:size val="6"/>
            <c:spPr>
              <a:noFill/>
              <a:ln>
                <a:solidFill>
                  <a:srgbClr val="0000FF"/>
                </a:solidFill>
                <a:prstDash val="solid"/>
              </a:ln>
            </c:spPr>
          </c:marker>
          <c:xVal>
            <c:numRef>
              <c:f>Hilfsrechnungen!$AC$6:$AC$207</c:f>
              <c:numCache>
                <c:formatCode>General</c:formatCode>
                <c:ptCount val="202"/>
                <c:pt idx="0">
                  <c:v>37903.837500000001</c:v>
                </c:pt>
                <c:pt idx="1">
                  <c:v>37903.837500000001</c:v>
                </c:pt>
                <c:pt idx="2">
                  <c:v>37904.880555555559</c:v>
                </c:pt>
                <c:pt idx="3">
                  <c:v>37904.880555555559</c:v>
                </c:pt>
                <c:pt idx="4">
                  <c:v>37905.775000000001</c:v>
                </c:pt>
                <c:pt idx="5">
                  <c:v>37905.775000000001</c:v>
                </c:pt>
                <c:pt idx="6">
                  <c:v>37906.789583333331</c:v>
                </c:pt>
                <c:pt idx="7">
                  <c:v>37906.789583333331</c:v>
                </c:pt>
                <c:pt idx="8">
                  <c:v>37907.998611111114</c:v>
                </c:pt>
                <c:pt idx="9">
                  <c:v>37907.998611111114</c:v>
                </c:pt>
                <c:pt idx="10">
                  <c:v>37908.826388888891</c:v>
                </c:pt>
                <c:pt idx="11">
                  <c:v>37908.826388888891</c:v>
                </c:pt>
                <c:pt idx="12">
                  <c:v>37909.833333333336</c:v>
                </c:pt>
                <c:pt idx="13">
                  <c:v>37909.833333333336</c:v>
                </c:pt>
                <c:pt idx="14">
                  <c:v>37910.818055555559</c:v>
                </c:pt>
                <c:pt idx="15">
                  <c:v>37910.818055555559</c:v>
                </c:pt>
                <c:pt idx="16">
                  <c:v>37911.808333333334</c:v>
                </c:pt>
                <c:pt idx="17">
                  <c:v>37911.808333333334</c:v>
                </c:pt>
                <c:pt idx="18">
                  <c:v>37912.833333333336</c:v>
                </c:pt>
                <c:pt idx="19">
                  <c:v>37912.833333333336</c:v>
                </c:pt>
                <c:pt idx="20">
                  <c:v>37913.82916666667</c:v>
                </c:pt>
                <c:pt idx="21">
                  <c:v>37913.82916666667</c:v>
                </c:pt>
                <c:pt idx="22">
                  <c:v>37914.833333333336</c:v>
                </c:pt>
                <c:pt idx="23">
                  <c:v>37914.833333333336</c:v>
                </c:pt>
                <c:pt idx="24">
                  <c:v>37915.74722222222</c:v>
                </c:pt>
                <c:pt idx="25">
                  <c:v>37915.74722222222</c:v>
                </c:pt>
                <c:pt idx="26">
                  <c:v>37916.78125</c:v>
                </c:pt>
                <c:pt idx="27">
                  <c:v>37916.78125</c:v>
                </c:pt>
                <c:pt idx="28">
                  <c:v>37917.761111111111</c:v>
                </c:pt>
                <c:pt idx="29">
                  <c:v>37917.761111111111</c:v>
                </c:pt>
                <c:pt idx="30">
                  <c:v>37918.993055555555</c:v>
                </c:pt>
                <c:pt idx="31">
                  <c:v>37918.993055555555</c:v>
                </c:pt>
                <c:pt idx="32">
                  <c:v>37919.834722222222</c:v>
                </c:pt>
                <c:pt idx="33">
                  <c:v>37919.834722222222</c:v>
                </c:pt>
                <c:pt idx="34">
                  <c:v>37920.835416666669</c:v>
                </c:pt>
                <c:pt idx="35">
                  <c:v>37920.835416666669</c:v>
                </c:pt>
                <c:pt idx="36">
                  <c:v>37921.828472222223</c:v>
                </c:pt>
                <c:pt idx="37">
                  <c:v>37921.828472222223</c:v>
                </c:pt>
                <c:pt idx="38">
                  <c:v>37922.819444444445</c:v>
                </c:pt>
                <c:pt idx="39">
                  <c:v>37922.819444444445</c:v>
                </c:pt>
                <c:pt idx="40">
                  <c:v>37923.869444444441</c:v>
                </c:pt>
                <c:pt idx="41">
                  <c:v>37923.869444444441</c:v>
                </c:pt>
                <c:pt idx="42">
                  <c:v>37924.960416666669</c:v>
                </c:pt>
                <c:pt idx="43">
                  <c:v>37924.960416666669</c:v>
                </c:pt>
                <c:pt idx="44">
                  <c:v>37925.795138888891</c:v>
                </c:pt>
                <c:pt idx="45">
                  <c:v>37925.795138888891</c:v>
                </c:pt>
                <c:pt idx="46">
                  <c:v>37926.763194444444</c:v>
                </c:pt>
                <c:pt idx="47">
                  <c:v>37926.763194444444</c:v>
                </c:pt>
                <c:pt idx="48">
                  <c:v>37927.784722222219</c:v>
                </c:pt>
                <c:pt idx="49">
                  <c:v>37927.784722222219</c:v>
                </c:pt>
                <c:pt idx="50">
                  <c:v>37928.786805555559</c:v>
                </c:pt>
                <c:pt idx="51">
                  <c:v>37928.786805555559</c:v>
                </c:pt>
                <c:pt idx="52">
                  <c:v>37929.738194444442</c:v>
                </c:pt>
                <c:pt idx="53">
                  <c:v>37929.738194444442</c:v>
                </c:pt>
                <c:pt idx="54">
                  <c:v>37930.811111111114</c:v>
                </c:pt>
                <c:pt idx="55">
                  <c:v>37930.811111111114</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numCache>
            </c:numRef>
          </c:xVal>
          <c:yVal>
            <c:numRef>
              <c:f>Hilfsrechnungen!$AD$6:$AD$207</c:f>
              <c:numCache>
                <c:formatCode>General</c:formatCode>
                <c:ptCount val="202"/>
                <c:pt idx="0">
                  <c:v>13.999999999995794</c:v>
                </c:pt>
                <c:pt idx="1">
                  <c:v>13.999999999995794</c:v>
                </c:pt>
                <c:pt idx="2">
                  <c:v>21.000000000003283</c:v>
                </c:pt>
                <c:pt idx="3">
                  <c:v>21.000000000003283</c:v>
                </c:pt>
                <c:pt idx="4">
                  <c:v>25.999999999997669</c:v>
                </c:pt>
                <c:pt idx="5">
                  <c:v>25.999999999997669</c:v>
                </c:pt>
                <c:pt idx="6">
                  <c:v>31.999999999998607</c:v>
                </c:pt>
                <c:pt idx="7">
                  <c:v>31.999999999998607</c:v>
                </c:pt>
                <c:pt idx="8">
                  <c:v>38.999999999996504</c:v>
                </c:pt>
                <c:pt idx="9">
                  <c:v>38.999999999996504</c:v>
                </c:pt>
                <c:pt idx="10">
                  <c:v>40.000000000003055</c:v>
                </c:pt>
                <c:pt idx="11">
                  <c:v>40.000000000003055</c:v>
                </c:pt>
                <c:pt idx="12">
                  <c:v>41.999999999996973</c:v>
                </c:pt>
                <c:pt idx="13">
                  <c:v>41.999999999996973</c:v>
                </c:pt>
                <c:pt idx="14">
                  <c:v>44.999999999997442</c:v>
                </c:pt>
                <c:pt idx="15">
                  <c:v>44.999999999997442</c:v>
                </c:pt>
                <c:pt idx="16">
                  <c:v>50.99999999999838</c:v>
                </c:pt>
                <c:pt idx="17">
                  <c:v>50.99999999999838</c:v>
                </c:pt>
                <c:pt idx="18">
                  <c:v>56.000000000002359</c:v>
                </c:pt>
                <c:pt idx="19">
                  <c:v>56.000000000002359</c:v>
                </c:pt>
                <c:pt idx="20">
                  <c:v>59.000000000002828</c:v>
                </c:pt>
                <c:pt idx="21">
                  <c:v>59.000000000002828</c:v>
                </c:pt>
                <c:pt idx="22">
                  <c:v>63.999999999997215</c:v>
                </c:pt>
                <c:pt idx="23">
                  <c:v>-5.0000000000027853</c:v>
                </c:pt>
                <c:pt idx="24">
                  <c:v>0</c:v>
                </c:pt>
                <c:pt idx="25">
                  <c:v>0</c:v>
                </c:pt>
                <c:pt idx="26">
                  <c:v>6.9999999999978968</c:v>
                </c:pt>
                <c:pt idx="27">
                  <c:v>6.9999999999978968</c:v>
                </c:pt>
                <c:pt idx="28">
                  <c:v>12.000000000001876</c:v>
                </c:pt>
                <c:pt idx="29">
                  <c:v>12.000000000001876</c:v>
                </c:pt>
                <c:pt idx="30">
                  <c:v>18.999999999999773</c:v>
                </c:pt>
                <c:pt idx="31">
                  <c:v>18.999999999999773</c:v>
                </c:pt>
                <c:pt idx="32">
                  <c:v>22.000000000000242</c:v>
                </c:pt>
                <c:pt idx="33">
                  <c:v>-1.9999999999997584</c:v>
                </c:pt>
                <c:pt idx="34">
                  <c:v>0.99999999999695888</c:v>
                </c:pt>
                <c:pt idx="35">
                  <c:v>0.99999999999695888</c:v>
                </c:pt>
                <c:pt idx="36">
                  <c:v>6.0000000000009379</c:v>
                </c:pt>
                <c:pt idx="37">
                  <c:v>6.0000000000009379</c:v>
                </c:pt>
                <c:pt idx="38">
                  <c:v>9.0000000000014069</c:v>
                </c:pt>
                <c:pt idx="39">
                  <c:v>9.0000000000014069</c:v>
                </c:pt>
                <c:pt idx="40">
                  <c:v>12.000000000001876</c:v>
                </c:pt>
                <c:pt idx="41">
                  <c:v>12.000000000001876</c:v>
                </c:pt>
                <c:pt idx="42">
                  <c:v>15.999999999999304</c:v>
                </c:pt>
                <c:pt idx="43">
                  <c:v>15.999999999999304</c:v>
                </c:pt>
                <c:pt idx="44">
                  <c:v>19.999999999996732</c:v>
                </c:pt>
                <c:pt idx="45">
                  <c:v>19.999999999996732</c:v>
                </c:pt>
                <c:pt idx="46">
                  <c:v>22.9999999999972</c:v>
                </c:pt>
                <c:pt idx="47">
                  <c:v>22.9999999999972</c:v>
                </c:pt>
                <c:pt idx="48">
                  <c:v>27.000000000004221</c:v>
                </c:pt>
                <c:pt idx="49">
                  <c:v>27.000000000004221</c:v>
                </c:pt>
                <c:pt idx="50">
                  <c:v>30.00000000000469</c:v>
                </c:pt>
                <c:pt idx="51">
                  <c:v>30.00000000000469</c:v>
                </c:pt>
                <c:pt idx="52">
                  <c:v>34.000000000002117</c:v>
                </c:pt>
                <c:pt idx="53">
                  <c:v>34.000000000002117</c:v>
                </c:pt>
                <c:pt idx="54">
                  <c:v>38.999999999996504</c:v>
                </c:pt>
                <c:pt idx="55">
                  <c:v>38.999999999996504</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numCache>
            </c:numRef>
          </c:yVal>
          <c:smooth val="0"/>
          <c:extLst>
            <c:ext xmlns:c16="http://schemas.microsoft.com/office/drawing/2014/chart" uri="{C3380CC4-5D6E-409C-BE32-E72D297353CC}">
              <c16:uniqueId val="{00000001-DC1E-4A90-B380-6FD4F7719E8E}"/>
            </c:ext>
          </c:extLst>
        </c:ser>
        <c:dLbls>
          <c:showLegendKey val="0"/>
          <c:showVal val="0"/>
          <c:showCatName val="0"/>
          <c:showSerName val="0"/>
          <c:showPercent val="0"/>
          <c:showBubbleSize val="0"/>
        </c:dLbls>
        <c:axId val="668907888"/>
        <c:axId val="1"/>
      </c:scatterChart>
      <c:valAx>
        <c:axId val="668907888"/>
        <c:scaling>
          <c:orientation val="minMax"/>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Zeitpunkt</a:t>
                </a:r>
              </a:p>
            </c:rich>
          </c:tx>
          <c:layout>
            <c:manualLayout>
              <c:xMode val="edge"/>
              <c:yMode val="edge"/>
              <c:x val="0.50626304801670141"/>
              <c:y val="0.94285714285714284"/>
            </c:manualLayout>
          </c:layout>
          <c:overlay val="0"/>
          <c:spPr>
            <a:noFill/>
            <a:ln w="25400">
              <a:noFill/>
            </a:ln>
          </c:spPr>
        </c:title>
        <c:numFmt formatCode="d/m/yy" sourceLinked="0"/>
        <c:majorTickMark val="out"/>
        <c:minorTickMark val="none"/>
        <c:tickLblPos val="nextTo"/>
        <c:spPr>
          <a:ln w="3175">
            <a:solidFill>
              <a:srgbClr val="000000"/>
            </a:solidFill>
            <a:prstDash val="solid"/>
          </a:ln>
        </c:spPr>
        <c:txPr>
          <a:bodyPr rot="-3600000" vert="horz"/>
          <a:lstStyle/>
          <a:p>
            <a:pPr>
              <a:defRPr sz="800" b="0" i="0" u="none" strike="noStrike" baseline="0">
                <a:solidFill>
                  <a:srgbClr val="000000"/>
                </a:solidFill>
                <a:latin typeface="Arial"/>
                <a:ea typeface="Arial"/>
                <a:cs typeface="Arial"/>
              </a:defRPr>
            </a:pPr>
            <a:endParaRPr lang="de-DE"/>
          </a:p>
        </c:txPr>
        <c:crossAx val="1"/>
        <c:crossesAt val="-100000"/>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Stand in Sekunden</a:t>
                </a:r>
              </a:p>
            </c:rich>
          </c:tx>
          <c:layout>
            <c:manualLayout>
              <c:xMode val="edge"/>
              <c:yMode val="edge"/>
              <c:x val="1.0438413361169102E-2"/>
              <c:y val="0.3630252100840336"/>
            </c:manualLayout>
          </c:layout>
          <c:overlay val="0"/>
          <c:spPr>
            <a:noFill/>
            <a:ln w="25400">
              <a:noFill/>
            </a:ln>
          </c:spPr>
        </c:title>
        <c:numFmt formatCode="\+General;\-General;\±General"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668907888"/>
        <c:crosses val="autoZero"/>
        <c:crossBetween val="midCat"/>
      </c:valAx>
      <c:spPr>
        <a:noFill/>
        <a:ln w="12700">
          <a:solidFill>
            <a:srgbClr val="808080"/>
          </a:solidFill>
          <a:prstDash val="solid"/>
        </a:ln>
      </c:spPr>
    </c:plotArea>
    <c:legend>
      <c:legendPos val="t"/>
      <c:layout>
        <c:manualLayout>
          <c:xMode val="edge"/>
          <c:yMode val="edge"/>
          <c:x val="0.23590814196242171"/>
          <c:y val="2.0168067226890758E-2"/>
          <c:w val="0.53444676409185798"/>
          <c:h val="4.033613445378151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de-DE"/>
        </a:p>
      </c:txPr>
    </c:legend>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de-DE"/>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56576200417533E-2"/>
          <c:y val="8.5714285714285715E-2"/>
          <c:w val="0.91440501043841338"/>
          <c:h val="0.76302521008403357"/>
        </c:manualLayout>
      </c:layout>
      <c:scatterChart>
        <c:scatterStyle val="lineMarker"/>
        <c:varyColors val="0"/>
        <c:ser>
          <c:idx val="1"/>
          <c:order val="0"/>
          <c:tx>
            <c:v>täglicher Gang</c:v>
          </c:tx>
          <c:spPr>
            <a:ln w="25400">
              <a:solidFill>
                <a:srgbClr val="FF0000"/>
              </a:solidFill>
              <a:prstDash val="solid"/>
            </a:ln>
          </c:spPr>
          <c:marker>
            <c:symbol val="none"/>
          </c:marker>
          <c:xVal>
            <c:numRef>
              <c:f>Hilfsrechnungen!$AL$6:$AL$205</c:f>
              <c:numCache>
                <c:formatCode>dd/mm/yyyy\ hh:mm:ss</c:formatCode>
                <c:ptCount val="200"/>
                <c:pt idx="0">
                  <c:v>37903.837500000001</c:v>
                </c:pt>
                <c:pt idx="1">
                  <c:v>37904.880555555559</c:v>
                </c:pt>
                <c:pt idx="2">
                  <c:v>37904.880555555559</c:v>
                </c:pt>
                <c:pt idx="3">
                  <c:v>37905.775000000001</c:v>
                </c:pt>
                <c:pt idx="4">
                  <c:v>37905.775000000001</c:v>
                </c:pt>
                <c:pt idx="5">
                  <c:v>37906.789583333331</c:v>
                </c:pt>
                <c:pt idx="6">
                  <c:v>37906.789583333331</c:v>
                </c:pt>
                <c:pt idx="7">
                  <c:v>37907.998611111114</c:v>
                </c:pt>
                <c:pt idx="8">
                  <c:v>37907.998611111114</c:v>
                </c:pt>
                <c:pt idx="9">
                  <c:v>37908.826388888891</c:v>
                </c:pt>
                <c:pt idx="10">
                  <c:v>37908.826388888891</c:v>
                </c:pt>
                <c:pt idx="11">
                  <c:v>37909.833333333336</c:v>
                </c:pt>
                <c:pt idx="12">
                  <c:v>37909.833333333336</c:v>
                </c:pt>
                <c:pt idx="13">
                  <c:v>37910.818055555559</c:v>
                </c:pt>
                <c:pt idx="14">
                  <c:v>37910.818055555559</c:v>
                </c:pt>
                <c:pt idx="15">
                  <c:v>37911.808333333334</c:v>
                </c:pt>
                <c:pt idx="16">
                  <c:v>37911.808333333334</c:v>
                </c:pt>
                <c:pt idx="17">
                  <c:v>37912.833333333336</c:v>
                </c:pt>
                <c:pt idx="18">
                  <c:v>37912.833333333336</c:v>
                </c:pt>
                <c:pt idx="19">
                  <c:v>37913.82916666667</c:v>
                </c:pt>
                <c:pt idx="20">
                  <c:v>37913.82916666667</c:v>
                </c:pt>
                <c:pt idx="21">
                  <c:v>37914.833333333336</c:v>
                </c:pt>
                <c:pt idx="22">
                  <c:v>37914.833333333336</c:v>
                </c:pt>
                <c:pt idx="23">
                  <c:v>37915.74722222222</c:v>
                </c:pt>
                <c:pt idx="24">
                  <c:v>37915.74722222222</c:v>
                </c:pt>
                <c:pt idx="25">
                  <c:v>37916.78125</c:v>
                </c:pt>
                <c:pt idx="26">
                  <c:v>37916.78125</c:v>
                </c:pt>
                <c:pt idx="27">
                  <c:v>37917.761111111111</c:v>
                </c:pt>
                <c:pt idx="28">
                  <c:v>37917.761111111111</c:v>
                </c:pt>
                <c:pt idx="29">
                  <c:v>37918.993055555555</c:v>
                </c:pt>
                <c:pt idx="30">
                  <c:v>37918.993055555555</c:v>
                </c:pt>
                <c:pt idx="31">
                  <c:v>37919.834722222222</c:v>
                </c:pt>
                <c:pt idx="32">
                  <c:v>37919.834722222222</c:v>
                </c:pt>
                <c:pt idx="33">
                  <c:v>37920.835416666669</c:v>
                </c:pt>
                <c:pt idx="34">
                  <c:v>37920.835416666669</c:v>
                </c:pt>
                <c:pt idx="35">
                  <c:v>37921.828472222223</c:v>
                </c:pt>
                <c:pt idx="36">
                  <c:v>37921.828472222223</c:v>
                </c:pt>
                <c:pt idx="37">
                  <c:v>37922.819444444445</c:v>
                </c:pt>
                <c:pt idx="38">
                  <c:v>37922.819444444445</c:v>
                </c:pt>
                <c:pt idx="39">
                  <c:v>37923.869444444441</c:v>
                </c:pt>
                <c:pt idx="40">
                  <c:v>37923.869444444441</c:v>
                </c:pt>
                <c:pt idx="41">
                  <c:v>37924.960416666669</c:v>
                </c:pt>
                <c:pt idx="42">
                  <c:v>37924.960416666669</c:v>
                </c:pt>
                <c:pt idx="43">
                  <c:v>37925.795138888891</c:v>
                </c:pt>
                <c:pt idx="44">
                  <c:v>37925.795138888891</c:v>
                </c:pt>
                <c:pt idx="45">
                  <c:v>37926.763194444444</c:v>
                </c:pt>
                <c:pt idx="46">
                  <c:v>37926.763194444444</c:v>
                </c:pt>
                <c:pt idx="47">
                  <c:v>37927.784722222219</c:v>
                </c:pt>
                <c:pt idx="48">
                  <c:v>37927.784722222219</c:v>
                </c:pt>
                <c:pt idx="49">
                  <c:v>37928.786805555559</c:v>
                </c:pt>
                <c:pt idx="50">
                  <c:v>37928.786805555559</c:v>
                </c:pt>
                <c:pt idx="51">
                  <c:v>37929.738194444442</c:v>
                </c:pt>
                <c:pt idx="52">
                  <c:v>37929.738194444442</c:v>
                </c:pt>
                <c:pt idx="53">
                  <c:v>37930.811111111114</c:v>
                </c:pt>
                <c:pt idx="54">
                  <c:v>37930.811111111114</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numCache>
            </c:numRef>
          </c:xVal>
          <c:yVal>
            <c:numRef>
              <c:f>Hilfsrechnungen!$AM$6:$AM$205</c:f>
              <c:numCache>
                <c:formatCode>0.0</c:formatCode>
                <c:ptCount val="200"/>
                <c:pt idx="0">
                  <c:v>6.7110519307526442</c:v>
                </c:pt>
                <c:pt idx="1">
                  <c:v>6.7110519307526442</c:v>
                </c:pt>
                <c:pt idx="2">
                  <c:v>5.5900621118081029</c:v>
                </c:pt>
                <c:pt idx="3">
                  <c:v>5.5900621118081029</c:v>
                </c:pt>
                <c:pt idx="4">
                  <c:v>5.9137577002260544</c:v>
                </c:pt>
                <c:pt idx="5">
                  <c:v>5.9137577002260544</c:v>
                </c:pt>
                <c:pt idx="6">
                  <c:v>5.7897759907856852</c:v>
                </c:pt>
                <c:pt idx="7">
                  <c:v>5.7897759907856852</c:v>
                </c:pt>
                <c:pt idx="8">
                  <c:v>1.2080536912847337</c:v>
                </c:pt>
                <c:pt idx="9">
                  <c:v>1.2080536912847337</c:v>
                </c:pt>
                <c:pt idx="10">
                  <c:v>1.9862068965440891</c:v>
                </c:pt>
                <c:pt idx="11">
                  <c:v>1.9862068965440891</c:v>
                </c:pt>
                <c:pt idx="12">
                  <c:v>3.0465444287698942</c:v>
                </c:pt>
                <c:pt idx="13">
                  <c:v>3.0465444287698942</c:v>
                </c:pt>
                <c:pt idx="14">
                  <c:v>6.0589060308723157</c:v>
                </c:pt>
                <c:pt idx="15">
                  <c:v>6.0589060308723157</c:v>
                </c:pt>
                <c:pt idx="16">
                  <c:v>4.8780487804847619</c:v>
                </c:pt>
                <c:pt idx="17">
                  <c:v>4.8780487804847619</c:v>
                </c:pt>
                <c:pt idx="18">
                  <c:v>3.0125523012527662</c:v>
                </c:pt>
                <c:pt idx="19">
                  <c:v>3.0125523012527662</c:v>
                </c:pt>
                <c:pt idx="20">
                  <c:v>4.9792531120324153</c:v>
                </c:pt>
                <c:pt idx="21">
                  <c:v>4.9792531120324153</c:v>
                </c:pt>
                <c:pt idx="22">
                  <c:v>5.4711246200890056</c:v>
                </c:pt>
                <c:pt idx="23">
                  <c:v>5.4711246200890056</c:v>
                </c:pt>
                <c:pt idx="24">
                  <c:v>6.7696440564000229</c:v>
                </c:pt>
                <c:pt idx="25">
                  <c:v>6.7696440564000229</c:v>
                </c:pt>
                <c:pt idx="26">
                  <c:v>5.102763997170034</c:v>
                </c:pt>
                <c:pt idx="27">
                  <c:v>5.102763997170034</c:v>
                </c:pt>
                <c:pt idx="28">
                  <c:v>5.6820744081185248</c:v>
                </c:pt>
                <c:pt idx="29">
                  <c:v>5.6820744081185248</c:v>
                </c:pt>
                <c:pt idx="30">
                  <c:v>3.5643564356420674</c:v>
                </c:pt>
                <c:pt idx="31">
                  <c:v>3.5643564356420674</c:v>
                </c:pt>
                <c:pt idx="32">
                  <c:v>2.9979181124118672</c:v>
                </c:pt>
                <c:pt idx="33">
                  <c:v>2.9979181124118672</c:v>
                </c:pt>
                <c:pt idx="34">
                  <c:v>5.0349650349731405</c:v>
                </c:pt>
                <c:pt idx="35">
                  <c:v>5.0349650349731405</c:v>
                </c:pt>
                <c:pt idx="36">
                  <c:v>3.0273300630708375</c:v>
                </c:pt>
                <c:pt idx="37">
                  <c:v>3.0273300630708375</c:v>
                </c:pt>
                <c:pt idx="38">
                  <c:v>2.8571428571551829</c:v>
                </c:pt>
                <c:pt idx="39">
                  <c:v>2.8571428571551829</c:v>
                </c:pt>
                <c:pt idx="40">
                  <c:v>3.6664544875666909</c:v>
                </c:pt>
                <c:pt idx="41">
                  <c:v>3.6664544875666909</c:v>
                </c:pt>
                <c:pt idx="42">
                  <c:v>4.7920133111468619</c:v>
                </c:pt>
                <c:pt idx="43">
                  <c:v>4.7920133111468619</c:v>
                </c:pt>
                <c:pt idx="44">
                  <c:v>3.0989956958470422</c:v>
                </c:pt>
                <c:pt idx="45">
                  <c:v>3.0989956958470422</c:v>
                </c:pt>
                <c:pt idx="46">
                  <c:v>3.9157036030079513</c:v>
                </c:pt>
                <c:pt idx="47">
                  <c:v>3.9157036030079513</c:v>
                </c:pt>
                <c:pt idx="48">
                  <c:v>2.9937629937431738</c:v>
                </c:pt>
                <c:pt idx="49">
                  <c:v>2.9937629937431738</c:v>
                </c:pt>
                <c:pt idx="50">
                  <c:v>4.2043795620661006</c:v>
                </c:pt>
                <c:pt idx="51">
                  <c:v>4.2043795620661006</c:v>
                </c:pt>
                <c:pt idx="52">
                  <c:v>4.6601941747309814</c:v>
                </c:pt>
                <c:pt idx="53">
                  <c:v>4.6601941747309814</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numCache>
            </c:numRef>
          </c:yVal>
          <c:smooth val="0"/>
          <c:extLst>
            <c:ext xmlns:c16="http://schemas.microsoft.com/office/drawing/2014/chart" uri="{C3380CC4-5D6E-409C-BE32-E72D297353CC}">
              <c16:uniqueId val="{00000001-70AD-43B0-870B-2E2F1AAC52DC}"/>
            </c:ext>
          </c:extLst>
        </c:ser>
        <c:ser>
          <c:idx val="2"/>
          <c:order val="1"/>
          <c:tx>
            <c:v>mittlerer Gang kumuliert</c:v>
          </c:tx>
          <c:spPr>
            <a:ln w="25400">
              <a:solidFill>
                <a:srgbClr val="FF9900"/>
              </a:solidFill>
              <a:prstDash val="lgDash"/>
            </a:ln>
          </c:spPr>
          <c:marker>
            <c:symbol val="diamond"/>
            <c:size val="5"/>
            <c:spPr>
              <a:solidFill>
                <a:srgbClr val="FF9900"/>
              </a:solidFill>
              <a:ln>
                <a:solidFill>
                  <a:srgbClr val="FF9900"/>
                </a:solidFill>
                <a:prstDash val="solid"/>
              </a:ln>
            </c:spPr>
          </c:marker>
          <c:xVal>
            <c:numRef>
              <c:f>Hilfsrechnungen!$C$6:$C$106</c:f>
              <c:numCache>
                <c:formatCode>General</c:formatCode>
                <c:ptCount val="101"/>
                <c:pt idx="0">
                  <c:v>37903.837500000001</c:v>
                </c:pt>
                <c:pt idx="1">
                  <c:v>37904.880555555559</c:v>
                </c:pt>
                <c:pt idx="2">
                  <c:v>37905.775000000001</c:v>
                </c:pt>
                <c:pt idx="3">
                  <c:v>37906.789583333331</c:v>
                </c:pt>
                <c:pt idx="4">
                  <c:v>37907.998611111114</c:v>
                </c:pt>
                <c:pt idx="5">
                  <c:v>37908.826388888891</c:v>
                </c:pt>
                <c:pt idx="6">
                  <c:v>37909.833333333336</c:v>
                </c:pt>
                <c:pt idx="7">
                  <c:v>37910.818055555559</c:v>
                </c:pt>
                <c:pt idx="8">
                  <c:v>37911.808333333334</c:v>
                </c:pt>
                <c:pt idx="9">
                  <c:v>37912.833333333336</c:v>
                </c:pt>
                <c:pt idx="10">
                  <c:v>37913.82916666667</c:v>
                </c:pt>
                <c:pt idx="11">
                  <c:v>37914.833333333336</c:v>
                </c:pt>
                <c:pt idx="12">
                  <c:v>37915.74722222222</c:v>
                </c:pt>
                <c:pt idx="13">
                  <c:v>37916.78125</c:v>
                </c:pt>
                <c:pt idx="14">
                  <c:v>37917.761111111111</c:v>
                </c:pt>
                <c:pt idx="15">
                  <c:v>37918.993055555555</c:v>
                </c:pt>
                <c:pt idx="16">
                  <c:v>37919.834722222222</c:v>
                </c:pt>
                <c:pt idx="17">
                  <c:v>37920.835416666669</c:v>
                </c:pt>
                <c:pt idx="18">
                  <c:v>37921.828472222223</c:v>
                </c:pt>
                <c:pt idx="19">
                  <c:v>37922.819444444445</c:v>
                </c:pt>
                <c:pt idx="20">
                  <c:v>37923.869444444441</c:v>
                </c:pt>
                <c:pt idx="21">
                  <c:v>37924.960416666669</c:v>
                </c:pt>
                <c:pt idx="22">
                  <c:v>37925.795138888891</c:v>
                </c:pt>
                <c:pt idx="23">
                  <c:v>37926.763194444444</c:v>
                </c:pt>
                <c:pt idx="24">
                  <c:v>37927.784722222219</c:v>
                </c:pt>
                <c:pt idx="25">
                  <c:v>37928.786805555559</c:v>
                </c:pt>
                <c:pt idx="26">
                  <c:v>37929.738194444442</c:v>
                </c:pt>
                <c:pt idx="27">
                  <c:v>37930.811111111114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xVal>
          <c:yVal>
            <c:numRef>
              <c:f>Ergebnisse!$D$3:$D$103</c:f>
              <c:numCache>
                <c:formatCode>0.0</c:formatCode>
                <c:ptCount val="101"/>
                <c:pt idx="1">
                  <c:v>6.7110519307526442</c:v>
                </c:pt>
                <c:pt idx="2">
                  <c:v>6.1935483870977421</c:v>
                </c:pt>
                <c:pt idx="3">
                  <c:v>6.0973888496903941</c:v>
                </c:pt>
                <c:pt idx="4">
                  <c:v>6.00801068090618</c:v>
                </c:pt>
                <c:pt idx="5">
                  <c:v>5.2115812917607522</c:v>
                </c:pt>
                <c:pt idx="6">
                  <c:v>4.669909659485195</c:v>
                </c:pt>
                <c:pt idx="7">
                  <c:v>4.4409072821318079</c:v>
                </c:pt>
                <c:pt idx="8">
                  <c:v>4.6419236800842452</c:v>
                </c:pt>
                <c:pt idx="9">
                  <c:v>4.6688281611859601</c:v>
                </c:pt>
                <c:pt idx="10">
                  <c:v>4.503753127606168</c:v>
                </c:pt>
                <c:pt idx="11">
                  <c:v>4.5471769609697921</c:v>
                </c:pt>
                <c:pt idx="12">
                  <c:v>4.6180758017508783</c:v>
                </c:pt>
                <c:pt idx="13">
                  <c:v>4.7899565427336803</c:v>
                </c:pt>
                <c:pt idx="14">
                  <c:v>4.8119700748139635</c:v>
                </c:pt>
                <c:pt idx="15">
                  <c:v>4.8826979472150684</c:v>
                </c:pt>
                <c:pt idx="16">
                  <c:v>4.8133356485509085</c:v>
                </c:pt>
                <c:pt idx="17">
                  <c:v>4.7064591248926906</c:v>
                </c:pt>
                <c:pt idx="18">
                  <c:v>4.7245918091639174</c:v>
                </c:pt>
                <c:pt idx="19">
                  <c:v>4.6359844881836691</c:v>
                </c:pt>
                <c:pt idx="20">
                  <c:v>4.5427442279706565</c:v>
                </c:pt>
                <c:pt idx="21">
                  <c:v>4.4974849590690047</c:v>
                </c:pt>
                <c:pt idx="22">
                  <c:v>4.5086814889781559</c:v>
                </c:pt>
                <c:pt idx="23">
                  <c:v>4.4491563929365849</c:v>
                </c:pt>
                <c:pt idx="24">
                  <c:v>4.4264006495778334</c:v>
                </c:pt>
                <c:pt idx="25">
                  <c:v>4.3688590753472205</c:v>
                </c:pt>
                <c:pt idx="26">
                  <c:v>4.3628173847770988</c:v>
                </c:pt>
                <c:pt idx="27">
                  <c:v>4.3746460017504987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yVal>
          <c:smooth val="0"/>
          <c:extLst>
            <c:ext xmlns:c16="http://schemas.microsoft.com/office/drawing/2014/chart" uri="{C3380CC4-5D6E-409C-BE32-E72D297353CC}">
              <c16:uniqueId val="{00000002-70AD-43B0-870B-2E2F1AAC52DC}"/>
            </c:ext>
          </c:extLst>
        </c:ser>
        <c:ser>
          <c:idx val="3"/>
          <c:order val="2"/>
          <c:tx>
            <c:v>Trend</c:v>
          </c:tx>
          <c:spPr>
            <a:ln w="25400">
              <a:solidFill>
                <a:srgbClr val="3366FF"/>
              </a:solidFill>
              <a:prstDash val="solid"/>
            </a:ln>
          </c:spPr>
          <c:marker>
            <c:symbol val="triangle"/>
            <c:size val="5"/>
            <c:spPr>
              <a:solidFill>
                <a:srgbClr val="3366FF"/>
              </a:solidFill>
              <a:ln>
                <a:solidFill>
                  <a:srgbClr val="3366FF"/>
                </a:solidFill>
                <a:prstDash val="solid"/>
              </a:ln>
            </c:spPr>
          </c:marker>
          <c:xVal>
            <c:numRef>
              <c:f>Hilfsrechnungen!$AO$7:$AO$106</c:f>
              <c:numCache>
                <c:formatCode>0.0</c:formatCode>
                <c:ptCount val="100"/>
                <c:pt idx="0">
                  <c:v>37904.880555555559</c:v>
                </c:pt>
                <c:pt idx="1">
                  <c:v>37905.775000000001</c:v>
                </c:pt>
                <c:pt idx="2">
                  <c:v>37906.789583333331</c:v>
                </c:pt>
                <c:pt idx="3">
                  <c:v>37907.998611111114</c:v>
                </c:pt>
                <c:pt idx="4">
                  <c:v>37908.826388888891</c:v>
                </c:pt>
                <c:pt idx="5">
                  <c:v>37909.833333333336</c:v>
                </c:pt>
                <c:pt idx="6">
                  <c:v>37910.818055555559</c:v>
                </c:pt>
                <c:pt idx="7">
                  <c:v>37911.808333333334</c:v>
                </c:pt>
                <c:pt idx="8">
                  <c:v>37912.833333333336</c:v>
                </c:pt>
                <c:pt idx="9">
                  <c:v>37913.82916666667</c:v>
                </c:pt>
                <c:pt idx="10">
                  <c:v>37914.833333333336</c:v>
                </c:pt>
                <c:pt idx="11">
                  <c:v>37915.74722222222</c:v>
                </c:pt>
                <c:pt idx="12">
                  <c:v>37916.78125</c:v>
                </c:pt>
                <c:pt idx="13">
                  <c:v>37917.761111111111</c:v>
                </c:pt>
                <c:pt idx="14">
                  <c:v>37918.993055555555</c:v>
                </c:pt>
                <c:pt idx="15">
                  <c:v>37919.834722222222</c:v>
                </c:pt>
                <c:pt idx="16">
                  <c:v>37920.835416666669</c:v>
                </c:pt>
                <c:pt idx="17">
                  <c:v>37921.828472222223</c:v>
                </c:pt>
                <c:pt idx="18">
                  <c:v>37922.819444444445</c:v>
                </c:pt>
                <c:pt idx="19">
                  <c:v>37923.869444444441</c:v>
                </c:pt>
                <c:pt idx="20">
                  <c:v>37924.960416666669</c:v>
                </c:pt>
                <c:pt idx="21">
                  <c:v>37925.795138888891</c:v>
                </c:pt>
                <c:pt idx="22">
                  <c:v>37926.763194444444</c:v>
                </c:pt>
                <c:pt idx="23">
                  <c:v>37927.784722222219</c:v>
                </c:pt>
                <c:pt idx="24">
                  <c:v>37928.786805555559</c:v>
                </c:pt>
                <c:pt idx="25">
                  <c:v>37929.738194444442</c:v>
                </c:pt>
                <c:pt idx="26">
                  <c:v>37930.811111111114</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xVal>
          <c:yVal>
            <c:numRef>
              <c:f>Hilfsrechnungen!$AR$7:$AR$106</c:f>
              <c:numCache>
                <c:formatCode>0.0</c:formatCode>
                <c:ptCount val="100"/>
                <c:pt idx="0">
                  <c:v>6.7110519307526442</c:v>
                </c:pt>
                <c:pt idx="1">
                  <c:v>6.150557021280374</c:v>
                </c:pt>
                <c:pt idx="2">
                  <c:v>6.0716318075729694</c:v>
                </c:pt>
                <c:pt idx="3">
                  <c:v>6.0011678533761481</c:v>
                </c:pt>
                <c:pt idx="4">
                  <c:v>5.2458403788934271</c:v>
                </c:pt>
                <c:pt idx="5">
                  <c:v>4.6792983251268767</c:v>
                </c:pt>
                <c:pt idx="6">
                  <c:v>4.3986656568704712</c:v>
                </c:pt>
                <c:pt idx="7">
                  <c:v>4.6848264395400783</c:v>
                </c:pt>
                <c:pt idx="8">
                  <c:v>4.7187092869113672</c:v>
                </c:pt>
                <c:pt idx="9">
                  <c:v>4.4238105274464115</c:v>
                </c:pt>
                <c:pt idx="10">
                  <c:v>4.520216224898558</c:v>
                </c:pt>
                <c:pt idx="11">
                  <c:v>4.6776674367381306</c:v>
                </c:pt>
                <c:pt idx="12">
                  <c:v>5.0461216751303137</c:v>
                </c:pt>
                <c:pt idx="13">
                  <c:v>5.0558331219667982</c:v>
                </c:pt>
                <c:pt idx="14">
                  <c:v>5.1762251928751493</c:v>
                </c:pt>
                <c:pt idx="15">
                  <c:v>4.920095240534005</c:v>
                </c:pt>
                <c:pt idx="16">
                  <c:v>4.5870488149030963</c:v>
                </c:pt>
                <c:pt idx="17">
                  <c:v>4.6643603309286847</c:v>
                </c:pt>
                <c:pt idx="18">
                  <c:v>4.3821011498085429</c:v>
                </c:pt>
                <c:pt idx="19">
                  <c:v>4.1114479020520065</c:v>
                </c:pt>
                <c:pt idx="20">
                  <c:v>4.0309432350976255</c:v>
                </c:pt>
                <c:pt idx="21">
                  <c:v>4.1513792181022691</c:v>
                </c:pt>
                <c:pt idx="22">
                  <c:v>3.9720360622407949</c:v>
                </c:pt>
                <c:pt idx="23">
                  <c:v>3.9621745293225512</c:v>
                </c:pt>
                <c:pt idx="24">
                  <c:v>3.7942660992963093</c:v>
                </c:pt>
                <c:pt idx="25">
                  <c:v>3.8635518123665555</c:v>
                </c:pt>
                <c:pt idx="26">
                  <c:v>4.0064764237358377</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yVal>
          <c:smooth val="0"/>
          <c:extLst>
            <c:ext xmlns:c16="http://schemas.microsoft.com/office/drawing/2014/chart" uri="{C3380CC4-5D6E-409C-BE32-E72D297353CC}">
              <c16:uniqueId val="{00000003-70AD-43B0-870B-2E2F1AAC52DC}"/>
            </c:ext>
          </c:extLst>
        </c:ser>
        <c:dLbls>
          <c:showLegendKey val="0"/>
          <c:showVal val="0"/>
          <c:showCatName val="0"/>
          <c:showSerName val="0"/>
          <c:showPercent val="0"/>
          <c:showBubbleSize val="0"/>
        </c:dLbls>
        <c:axId val="668874760"/>
        <c:axId val="1"/>
      </c:scatterChart>
      <c:valAx>
        <c:axId val="668874760"/>
        <c:scaling>
          <c:orientation val="minMax"/>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Zeitpunkt</a:t>
                </a:r>
              </a:p>
            </c:rich>
          </c:tx>
          <c:layout>
            <c:manualLayout>
              <c:xMode val="edge"/>
              <c:yMode val="edge"/>
              <c:x val="0.5"/>
              <c:y val="0.94285714285714284"/>
            </c:manualLayout>
          </c:layout>
          <c:overlay val="0"/>
          <c:spPr>
            <a:noFill/>
            <a:ln w="25400">
              <a:noFill/>
            </a:ln>
          </c:spPr>
        </c:title>
        <c:numFmt formatCode="d/m/yy" sourceLinked="0"/>
        <c:majorTickMark val="out"/>
        <c:minorTickMark val="none"/>
        <c:tickLblPos val="nextTo"/>
        <c:spPr>
          <a:ln w="3175">
            <a:solidFill>
              <a:srgbClr val="000000"/>
            </a:solidFill>
            <a:prstDash val="solid"/>
          </a:ln>
        </c:spPr>
        <c:txPr>
          <a:bodyPr rot="-3600000" vert="horz"/>
          <a:lstStyle/>
          <a:p>
            <a:pPr>
              <a:defRPr sz="800" b="0" i="0" u="none" strike="noStrike" baseline="0">
                <a:solidFill>
                  <a:srgbClr val="000000"/>
                </a:solidFill>
                <a:latin typeface="Arial"/>
                <a:ea typeface="Arial"/>
                <a:cs typeface="Arial"/>
              </a:defRPr>
            </a:pPr>
            <a:endParaRPr lang="de-DE"/>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Gangwerte in s/d</a:t>
                </a:r>
              </a:p>
            </c:rich>
          </c:tx>
          <c:layout>
            <c:manualLayout>
              <c:xMode val="edge"/>
              <c:yMode val="edge"/>
              <c:x val="1.1482254697286013E-2"/>
              <c:y val="0.373109243697479"/>
            </c:manualLayout>
          </c:layout>
          <c:overlay val="0"/>
          <c:spPr>
            <a:noFill/>
            <a:ln w="25400">
              <a:noFill/>
            </a:ln>
          </c:spPr>
        </c:title>
        <c:numFmt formatCode="\+General;\-General;\±General"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668874760"/>
        <c:crosses val="autoZero"/>
        <c:crossBetween val="midCat"/>
      </c:valAx>
      <c:spPr>
        <a:noFill/>
        <a:ln w="12700">
          <a:solidFill>
            <a:srgbClr val="808080"/>
          </a:solidFill>
          <a:prstDash val="solid"/>
        </a:ln>
      </c:spPr>
    </c:plotArea>
    <c:legend>
      <c:legendPos val="t"/>
      <c:layout>
        <c:manualLayout>
          <c:xMode val="edge"/>
          <c:yMode val="edge"/>
          <c:x val="0.14509394572025053"/>
          <c:y val="5.0420168067226894E-3"/>
          <c:w val="0.77348643006263051"/>
          <c:h val="4.033613445378151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de-DE"/>
        </a:p>
      </c:txPr>
    </c:legend>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de-DE"/>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56576200417533E-2"/>
          <c:y val="8.5714285714285715E-2"/>
          <c:w val="0.91440501043841338"/>
          <c:h val="0.76302521008403357"/>
        </c:manualLayout>
      </c:layout>
      <c:scatterChart>
        <c:scatterStyle val="lineMarker"/>
        <c:varyColors val="0"/>
        <c:ser>
          <c:idx val="1"/>
          <c:order val="0"/>
          <c:tx>
            <c:v>täglicher Gang</c:v>
          </c:tx>
          <c:spPr>
            <a:ln w="25400">
              <a:solidFill>
                <a:srgbClr val="FF0000"/>
              </a:solidFill>
              <a:prstDash val="solid"/>
            </a:ln>
          </c:spPr>
          <c:marker>
            <c:symbol val="circle"/>
            <c:size val="5"/>
            <c:spPr>
              <a:solidFill>
                <a:srgbClr val="FF0000"/>
              </a:solidFill>
              <a:ln>
                <a:solidFill>
                  <a:srgbClr val="FF0000"/>
                </a:solidFill>
                <a:prstDash val="solid"/>
              </a:ln>
            </c:spPr>
          </c:marker>
          <c:trendline>
            <c:name>Trendlinie täglicher Gang</c:name>
            <c:spPr>
              <a:ln w="25400">
                <a:solidFill>
                  <a:srgbClr val="FF0000"/>
                </a:solidFill>
                <a:prstDash val="lgDash"/>
              </a:ln>
            </c:spPr>
            <c:trendlineType val="linear"/>
            <c:dispRSqr val="0"/>
            <c:dispEq val="0"/>
          </c:trendline>
          <c:xVal>
            <c:numRef>
              <c:f>Hilfsrechnungen!$C$6:$C$106</c:f>
              <c:numCache>
                <c:formatCode>General</c:formatCode>
                <c:ptCount val="101"/>
                <c:pt idx="0">
                  <c:v>37903.837500000001</c:v>
                </c:pt>
                <c:pt idx="1">
                  <c:v>37904.880555555559</c:v>
                </c:pt>
                <c:pt idx="2">
                  <c:v>37905.775000000001</c:v>
                </c:pt>
                <c:pt idx="3">
                  <c:v>37906.789583333331</c:v>
                </c:pt>
                <c:pt idx="4">
                  <c:v>37907.998611111114</c:v>
                </c:pt>
                <c:pt idx="5">
                  <c:v>37908.826388888891</c:v>
                </c:pt>
                <c:pt idx="6">
                  <c:v>37909.833333333336</c:v>
                </c:pt>
                <c:pt idx="7">
                  <c:v>37910.818055555559</c:v>
                </c:pt>
                <c:pt idx="8">
                  <c:v>37911.808333333334</c:v>
                </c:pt>
                <c:pt idx="9">
                  <c:v>37912.833333333336</c:v>
                </c:pt>
                <c:pt idx="10">
                  <c:v>37913.82916666667</c:v>
                </c:pt>
                <c:pt idx="11">
                  <c:v>37914.833333333336</c:v>
                </c:pt>
                <c:pt idx="12">
                  <c:v>37915.74722222222</c:v>
                </c:pt>
                <c:pt idx="13">
                  <c:v>37916.78125</c:v>
                </c:pt>
                <c:pt idx="14">
                  <c:v>37917.761111111111</c:v>
                </c:pt>
                <c:pt idx="15">
                  <c:v>37918.993055555555</c:v>
                </c:pt>
                <c:pt idx="16">
                  <c:v>37919.834722222222</c:v>
                </c:pt>
                <c:pt idx="17">
                  <c:v>37920.835416666669</c:v>
                </c:pt>
                <c:pt idx="18">
                  <c:v>37921.828472222223</c:v>
                </c:pt>
                <c:pt idx="19">
                  <c:v>37922.819444444445</c:v>
                </c:pt>
                <c:pt idx="20">
                  <c:v>37923.869444444441</c:v>
                </c:pt>
                <c:pt idx="21">
                  <c:v>37924.960416666669</c:v>
                </c:pt>
                <c:pt idx="22">
                  <c:v>37925.795138888891</c:v>
                </c:pt>
                <c:pt idx="23">
                  <c:v>37926.763194444444</c:v>
                </c:pt>
                <c:pt idx="24">
                  <c:v>37927.784722222219</c:v>
                </c:pt>
                <c:pt idx="25">
                  <c:v>37928.786805555559</c:v>
                </c:pt>
                <c:pt idx="26">
                  <c:v>37929.738194444442</c:v>
                </c:pt>
                <c:pt idx="27">
                  <c:v>37930.811111111114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xVal>
          <c:yVal>
            <c:numRef>
              <c:f>Ergebnisse!$C$3:$C$103</c:f>
              <c:numCache>
                <c:formatCode>0</c:formatCode>
                <c:ptCount val="101"/>
                <c:pt idx="1">
                  <c:v>6.7110519307526442</c:v>
                </c:pt>
                <c:pt idx="2">
                  <c:v>5.5900621118081029</c:v>
                </c:pt>
                <c:pt idx="3">
                  <c:v>5.9137577002260544</c:v>
                </c:pt>
                <c:pt idx="4">
                  <c:v>5.7897759907856852</c:v>
                </c:pt>
                <c:pt idx="5">
                  <c:v>1.2080536912847337</c:v>
                </c:pt>
                <c:pt idx="6">
                  <c:v>1.9862068965440891</c:v>
                </c:pt>
                <c:pt idx="7">
                  <c:v>3.0465444287698942</c:v>
                </c:pt>
                <c:pt idx="8">
                  <c:v>6.0589060308723157</c:v>
                </c:pt>
                <c:pt idx="9">
                  <c:v>4.8780487804847619</c:v>
                </c:pt>
                <c:pt idx="10">
                  <c:v>3.0125523012527662</c:v>
                </c:pt>
                <c:pt idx="11">
                  <c:v>4.9792531120324153</c:v>
                </c:pt>
                <c:pt idx="12">
                  <c:v>5.4711246200890056</c:v>
                </c:pt>
                <c:pt idx="13">
                  <c:v>6.7696440564000229</c:v>
                </c:pt>
                <c:pt idx="14">
                  <c:v>5.102763997170034</c:v>
                </c:pt>
                <c:pt idx="15">
                  <c:v>5.6820744081185248</c:v>
                </c:pt>
                <c:pt idx="16">
                  <c:v>3.5643564356420674</c:v>
                </c:pt>
                <c:pt idx="17">
                  <c:v>2.9979181124118672</c:v>
                </c:pt>
                <c:pt idx="18">
                  <c:v>5.0349650349731405</c:v>
                </c:pt>
                <c:pt idx="19">
                  <c:v>3.0273300630708375</c:v>
                </c:pt>
                <c:pt idx="20">
                  <c:v>2.8571428571551829</c:v>
                </c:pt>
                <c:pt idx="21">
                  <c:v>3.6664544875666909</c:v>
                </c:pt>
                <c:pt idx="22">
                  <c:v>4.7920133111468619</c:v>
                </c:pt>
                <c:pt idx="23">
                  <c:v>3.0989956958470422</c:v>
                </c:pt>
                <c:pt idx="24">
                  <c:v>3.9157036030079513</c:v>
                </c:pt>
                <c:pt idx="25">
                  <c:v>2.9937629937431738</c:v>
                </c:pt>
                <c:pt idx="26">
                  <c:v>4.2043795620661006</c:v>
                </c:pt>
                <c:pt idx="27">
                  <c:v>4.6601941747309814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yVal>
          <c:smooth val="0"/>
          <c:extLst>
            <c:ext xmlns:c16="http://schemas.microsoft.com/office/drawing/2014/chart" uri="{C3380CC4-5D6E-409C-BE32-E72D297353CC}">
              <c16:uniqueId val="{00000001-A055-4BD7-8599-FE5691EE6FE7}"/>
            </c:ext>
          </c:extLst>
        </c:ser>
        <c:ser>
          <c:idx val="2"/>
          <c:order val="1"/>
          <c:tx>
            <c:v>mittlerer Gang kumuliert</c:v>
          </c:tx>
          <c:spPr>
            <a:ln w="25400">
              <a:solidFill>
                <a:srgbClr val="FF9900"/>
              </a:solidFill>
              <a:prstDash val="lgDash"/>
            </a:ln>
          </c:spPr>
          <c:marker>
            <c:symbol val="diamond"/>
            <c:size val="5"/>
            <c:spPr>
              <a:solidFill>
                <a:srgbClr val="FF9900"/>
              </a:solidFill>
              <a:ln>
                <a:solidFill>
                  <a:srgbClr val="FF9900"/>
                </a:solidFill>
                <a:prstDash val="solid"/>
              </a:ln>
            </c:spPr>
          </c:marker>
          <c:xVal>
            <c:numRef>
              <c:f>Hilfsrechnungen!$C$6:$C$106</c:f>
              <c:numCache>
                <c:formatCode>General</c:formatCode>
                <c:ptCount val="101"/>
                <c:pt idx="0">
                  <c:v>37903.837500000001</c:v>
                </c:pt>
                <c:pt idx="1">
                  <c:v>37904.880555555559</c:v>
                </c:pt>
                <c:pt idx="2">
                  <c:v>37905.775000000001</c:v>
                </c:pt>
                <c:pt idx="3">
                  <c:v>37906.789583333331</c:v>
                </c:pt>
                <c:pt idx="4">
                  <c:v>37907.998611111114</c:v>
                </c:pt>
                <c:pt idx="5">
                  <c:v>37908.826388888891</c:v>
                </c:pt>
                <c:pt idx="6">
                  <c:v>37909.833333333336</c:v>
                </c:pt>
                <c:pt idx="7">
                  <c:v>37910.818055555559</c:v>
                </c:pt>
                <c:pt idx="8">
                  <c:v>37911.808333333334</c:v>
                </c:pt>
                <c:pt idx="9">
                  <c:v>37912.833333333336</c:v>
                </c:pt>
                <c:pt idx="10">
                  <c:v>37913.82916666667</c:v>
                </c:pt>
                <c:pt idx="11">
                  <c:v>37914.833333333336</c:v>
                </c:pt>
                <c:pt idx="12">
                  <c:v>37915.74722222222</c:v>
                </c:pt>
                <c:pt idx="13">
                  <c:v>37916.78125</c:v>
                </c:pt>
                <c:pt idx="14">
                  <c:v>37917.761111111111</c:v>
                </c:pt>
                <c:pt idx="15">
                  <c:v>37918.993055555555</c:v>
                </c:pt>
                <c:pt idx="16">
                  <c:v>37919.834722222222</c:v>
                </c:pt>
                <c:pt idx="17">
                  <c:v>37920.835416666669</c:v>
                </c:pt>
                <c:pt idx="18">
                  <c:v>37921.828472222223</c:v>
                </c:pt>
                <c:pt idx="19">
                  <c:v>37922.819444444445</c:v>
                </c:pt>
                <c:pt idx="20">
                  <c:v>37923.869444444441</c:v>
                </c:pt>
                <c:pt idx="21">
                  <c:v>37924.960416666669</c:v>
                </c:pt>
                <c:pt idx="22">
                  <c:v>37925.795138888891</c:v>
                </c:pt>
                <c:pt idx="23">
                  <c:v>37926.763194444444</c:v>
                </c:pt>
                <c:pt idx="24">
                  <c:v>37927.784722222219</c:v>
                </c:pt>
                <c:pt idx="25">
                  <c:v>37928.786805555559</c:v>
                </c:pt>
                <c:pt idx="26">
                  <c:v>37929.738194444442</c:v>
                </c:pt>
                <c:pt idx="27">
                  <c:v>37930.811111111114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xVal>
          <c:yVal>
            <c:numRef>
              <c:f>Ergebnisse!$D$3:$D$103</c:f>
              <c:numCache>
                <c:formatCode>0.0</c:formatCode>
                <c:ptCount val="101"/>
                <c:pt idx="1">
                  <c:v>6.7110519307526442</c:v>
                </c:pt>
                <c:pt idx="2">
                  <c:v>6.1935483870977421</c:v>
                </c:pt>
                <c:pt idx="3">
                  <c:v>6.0973888496903941</c:v>
                </c:pt>
                <c:pt idx="4">
                  <c:v>6.00801068090618</c:v>
                </c:pt>
                <c:pt idx="5">
                  <c:v>5.2115812917607522</c:v>
                </c:pt>
                <c:pt idx="6">
                  <c:v>4.669909659485195</c:v>
                </c:pt>
                <c:pt idx="7">
                  <c:v>4.4409072821318079</c:v>
                </c:pt>
                <c:pt idx="8">
                  <c:v>4.6419236800842452</c:v>
                </c:pt>
                <c:pt idx="9">
                  <c:v>4.6688281611859601</c:v>
                </c:pt>
                <c:pt idx="10">
                  <c:v>4.503753127606168</c:v>
                </c:pt>
                <c:pt idx="11">
                  <c:v>4.5471769609697921</c:v>
                </c:pt>
                <c:pt idx="12">
                  <c:v>4.6180758017508783</c:v>
                </c:pt>
                <c:pt idx="13">
                  <c:v>4.7899565427336803</c:v>
                </c:pt>
                <c:pt idx="14">
                  <c:v>4.8119700748139635</c:v>
                </c:pt>
                <c:pt idx="15">
                  <c:v>4.8826979472150684</c:v>
                </c:pt>
                <c:pt idx="16">
                  <c:v>4.8133356485509085</c:v>
                </c:pt>
                <c:pt idx="17">
                  <c:v>4.7064591248926906</c:v>
                </c:pt>
                <c:pt idx="18">
                  <c:v>4.7245918091639174</c:v>
                </c:pt>
                <c:pt idx="19">
                  <c:v>4.6359844881836691</c:v>
                </c:pt>
                <c:pt idx="20">
                  <c:v>4.5427442279706565</c:v>
                </c:pt>
                <c:pt idx="21">
                  <c:v>4.4974849590690047</c:v>
                </c:pt>
                <c:pt idx="22">
                  <c:v>4.5086814889781559</c:v>
                </c:pt>
                <c:pt idx="23">
                  <c:v>4.4491563929365849</c:v>
                </c:pt>
                <c:pt idx="24">
                  <c:v>4.4264006495778334</c:v>
                </c:pt>
                <c:pt idx="25">
                  <c:v>4.3688590753472205</c:v>
                </c:pt>
                <c:pt idx="26">
                  <c:v>4.3628173847770988</c:v>
                </c:pt>
                <c:pt idx="27">
                  <c:v>4.3746460017504987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yVal>
          <c:smooth val="0"/>
          <c:extLst>
            <c:ext xmlns:c16="http://schemas.microsoft.com/office/drawing/2014/chart" uri="{C3380CC4-5D6E-409C-BE32-E72D297353CC}">
              <c16:uniqueId val="{00000002-A055-4BD7-8599-FE5691EE6FE7}"/>
            </c:ext>
          </c:extLst>
        </c:ser>
        <c:ser>
          <c:idx val="3"/>
          <c:order val="2"/>
          <c:tx>
            <c:v>mittlerer Gang (Wochenmittel)</c:v>
          </c:tx>
          <c:spPr>
            <a:ln w="25400">
              <a:solidFill>
                <a:srgbClr val="3366FF"/>
              </a:solidFill>
              <a:prstDash val="solid"/>
            </a:ln>
          </c:spPr>
          <c:marker>
            <c:symbol val="triangle"/>
            <c:size val="5"/>
            <c:spPr>
              <a:solidFill>
                <a:srgbClr val="3366FF"/>
              </a:solidFill>
              <a:ln>
                <a:solidFill>
                  <a:srgbClr val="3366FF"/>
                </a:solidFill>
                <a:prstDash val="solid"/>
              </a:ln>
            </c:spPr>
          </c:marker>
          <c:xVal>
            <c:numRef>
              <c:f>Hilfsrechnungen!$C$6:$C$106</c:f>
              <c:numCache>
                <c:formatCode>General</c:formatCode>
                <c:ptCount val="101"/>
                <c:pt idx="0">
                  <c:v>37903.837500000001</c:v>
                </c:pt>
                <c:pt idx="1">
                  <c:v>37904.880555555559</c:v>
                </c:pt>
                <c:pt idx="2">
                  <c:v>37905.775000000001</c:v>
                </c:pt>
                <c:pt idx="3">
                  <c:v>37906.789583333331</c:v>
                </c:pt>
                <c:pt idx="4">
                  <c:v>37907.998611111114</c:v>
                </c:pt>
                <c:pt idx="5">
                  <c:v>37908.826388888891</c:v>
                </c:pt>
                <c:pt idx="6">
                  <c:v>37909.833333333336</c:v>
                </c:pt>
                <c:pt idx="7">
                  <c:v>37910.818055555559</c:v>
                </c:pt>
                <c:pt idx="8">
                  <c:v>37911.808333333334</c:v>
                </c:pt>
                <c:pt idx="9">
                  <c:v>37912.833333333336</c:v>
                </c:pt>
                <c:pt idx="10">
                  <c:v>37913.82916666667</c:v>
                </c:pt>
                <c:pt idx="11">
                  <c:v>37914.833333333336</c:v>
                </c:pt>
                <c:pt idx="12">
                  <c:v>37915.74722222222</c:v>
                </c:pt>
                <c:pt idx="13">
                  <c:v>37916.78125</c:v>
                </c:pt>
                <c:pt idx="14">
                  <c:v>37917.761111111111</c:v>
                </c:pt>
                <c:pt idx="15">
                  <c:v>37918.993055555555</c:v>
                </c:pt>
                <c:pt idx="16">
                  <c:v>37919.834722222222</c:v>
                </c:pt>
                <c:pt idx="17">
                  <c:v>37920.835416666669</c:v>
                </c:pt>
                <c:pt idx="18">
                  <c:v>37921.828472222223</c:v>
                </c:pt>
                <c:pt idx="19">
                  <c:v>37922.819444444445</c:v>
                </c:pt>
                <c:pt idx="20">
                  <c:v>37923.869444444441</c:v>
                </c:pt>
                <c:pt idx="21">
                  <c:v>37924.960416666669</c:v>
                </c:pt>
                <c:pt idx="22">
                  <c:v>37925.795138888891</c:v>
                </c:pt>
                <c:pt idx="23">
                  <c:v>37926.763194444444</c:v>
                </c:pt>
                <c:pt idx="24">
                  <c:v>37927.784722222219</c:v>
                </c:pt>
                <c:pt idx="25">
                  <c:v>37928.786805555559</c:v>
                </c:pt>
                <c:pt idx="26">
                  <c:v>37929.738194444442</c:v>
                </c:pt>
                <c:pt idx="27">
                  <c:v>37930.811111111114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xVal>
          <c:yVal>
            <c:numRef>
              <c:f>Hilfsrechnungen!$K$6:$K$106</c:f>
              <c:numCache>
                <c:formatCode>0.00</c:formatCode>
                <c:ptCount val="101"/>
                <c:pt idx="7">
                  <c:v>4.4409072821318079</c:v>
                </c:pt>
                <c:pt idx="8">
                  <c:v>4.3303929430642611</c:v>
                </c:pt>
                <c:pt idx="9">
                  <c:v>4.2502951593861491</c:v>
                </c:pt>
                <c:pt idx="10">
                  <c:v>3.8354542764108324</c:v>
                </c:pt>
                <c:pt idx="11">
                  <c:v>3.6577931314776189</c:v>
                </c:pt>
                <c:pt idx="12">
                  <c:v>4.1902468392550762</c:v>
                </c:pt>
                <c:pt idx="13">
                  <c:v>4.8935532233901471</c:v>
                </c:pt>
                <c:pt idx="14">
                  <c:v>5.1850370074048957</c:v>
                </c:pt>
                <c:pt idx="15">
                  <c:v>5.1498163541479984</c:v>
                </c:pt>
                <c:pt idx="16">
                  <c:v>4.9990081333085437</c:v>
                </c:pt>
                <c:pt idx="17">
                  <c:v>4.9955396966995753</c:v>
                </c:pt>
                <c:pt idx="18">
                  <c:v>5.003474635164765</c:v>
                </c:pt>
                <c:pt idx="19">
                  <c:v>4.6661429693622001</c:v>
                </c:pt>
                <c:pt idx="20">
                  <c:v>4.0913098853753977</c:v>
                </c:pt>
                <c:pt idx="21">
                  <c:v>3.8892640108020182</c:v>
                </c:pt>
                <c:pt idx="22">
                  <c:v>3.6753445635510755</c:v>
                </c:pt>
                <c:pt idx="23">
                  <c:v>3.6082990879019046</c:v>
                </c:pt>
                <c:pt idx="24">
                  <c:v>3.7413810332805371</c:v>
                </c:pt>
                <c:pt idx="25">
                  <c:v>3.4491017964065227</c:v>
                </c:pt>
                <c:pt idx="26">
                  <c:v>3.6133694670296261</c:v>
                </c:pt>
                <c:pt idx="27">
                  <c:v>3.8895558223246245</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numCache>
            </c:numRef>
          </c:yVal>
          <c:smooth val="0"/>
          <c:extLst>
            <c:ext xmlns:c16="http://schemas.microsoft.com/office/drawing/2014/chart" uri="{C3380CC4-5D6E-409C-BE32-E72D297353CC}">
              <c16:uniqueId val="{00000003-A055-4BD7-8599-FE5691EE6FE7}"/>
            </c:ext>
          </c:extLst>
        </c:ser>
        <c:dLbls>
          <c:showLegendKey val="0"/>
          <c:showVal val="0"/>
          <c:showCatName val="0"/>
          <c:showSerName val="0"/>
          <c:showPercent val="0"/>
          <c:showBubbleSize val="0"/>
        </c:dLbls>
        <c:axId val="668874760"/>
        <c:axId val="1"/>
      </c:scatterChart>
      <c:valAx>
        <c:axId val="668874760"/>
        <c:scaling>
          <c:orientation val="minMax"/>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Zeitpunkt</a:t>
                </a:r>
              </a:p>
            </c:rich>
          </c:tx>
          <c:layout>
            <c:manualLayout>
              <c:xMode val="edge"/>
              <c:yMode val="edge"/>
              <c:x val="0.5"/>
              <c:y val="0.94285714285714284"/>
            </c:manualLayout>
          </c:layout>
          <c:overlay val="0"/>
          <c:spPr>
            <a:noFill/>
            <a:ln w="25400">
              <a:noFill/>
            </a:ln>
          </c:spPr>
        </c:title>
        <c:numFmt formatCode="d/m/yy" sourceLinked="0"/>
        <c:majorTickMark val="out"/>
        <c:minorTickMark val="none"/>
        <c:tickLblPos val="nextTo"/>
        <c:spPr>
          <a:ln w="3175">
            <a:solidFill>
              <a:srgbClr val="000000"/>
            </a:solidFill>
            <a:prstDash val="solid"/>
          </a:ln>
        </c:spPr>
        <c:txPr>
          <a:bodyPr rot="-3600000" vert="horz"/>
          <a:lstStyle/>
          <a:p>
            <a:pPr>
              <a:defRPr sz="800" b="0" i="0" u="none" strike="noStrike" baseline="0">
                <a:solidFill>
                  <a:srgbClr val="000000"/>
                </a:solidFill>
                <a:latin typeface="Arial"/>
                <a:ea typeface="Arial"/>
                <a:cs typeface="Arial"/>
              </a:defRPr>
            </a:pPr>
            <a:endParaRPr lang="de-DE"/>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Gangwerte in s/d</a:t>
                </a:r>
              </a:p>
            </c:rich>
          </c:tx>
          <c:layout>
            <c:manualLayout>
              <c:xMode val="edge"/>
              <c:yMode val="edge"/>
              <c:x val="1.1482254697286013E-2"/>
              <c:y val="0.373109243697479"/>
            </c:manualLayout>
          </c:layout>
          <c:overlay val="0"/>
          <c:spPr>
            <a:noFill/>
            <a:ln w="25400">
              <a:noFill/>
            </a:ln>
          </c:spPr>
        </c:title>
        <c:numFmt formatCode="\+General;\-General;\±General"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668874760"/>
        <c:crosses val="autoZero"/>
        <c:crossBetween val="midCat"/>
      </c:valAx>
      <c:spPr>
        <a:noFill/>
        <a:ln w="12700">
          <a:solidFill>
            <a:srgbClr val="808080"/>
          </a:solidFill>
          <a:prstDash val="solid"/>
        </a:ln>
      </c:spPr>
    </c:plotArea>
    <c:legend>
      <c:legendPos val="t"/>
      <c:layout>
        <c:manualLayout>
          <c:xMode val="edge"/>
          <c:yMode val="edge"/>
          <c:x val="0.14509394572025053"/>
          <c:y val="5.0420168067226894E-3"/>
          <c:w val="0.77348643006263051"/>
          <c:h val="4.033613445378151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de-DE"/>
        </a:p>
      </c:txPr>
    </c:legend>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de-DE"/>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Hilfsrechnungen!$R$5</c:f>
          <c:strCache>
            <c:ptCount val="1"/>
            <c:pt idx="0">
              <c:v>mittlerer Gang +4,4 ±0,55 s/d</c:v>
            </c:pt>
          </c:strCache>
        </c:strRef>
      </c:tx>
      <c:layout>
        <c:manualLayout>
          <c:xMode val="edge"/>
          <c:yMode val="edge"/>
          <c:x val="0.38622129436325681"/>
          <c:y val="2.0168067226890758E-2"/>
        </c:manualLayout>
      </c:layout>
      <c:overlay val="0"/>
      <c:spPr>
        <a:noFill/>
        <a:ln w="25400">
          <a:noFill/>
        </a:ln>
      </c:spPr>
      <c:txPr>
        <a:bodyPr/>
        <a:lstStyle/>
        <a:p>
          <a:pPr>
            <a:defRPr sz="1200" b="1"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7.4112734864300631E-2"/>
          <c:y val="9.5798319327731099E-2"/>
          <c:w val="0.91544885177453028"/>
          <c:h val="0.78823529411764703"/>
        </c:manualLayout>
      </c:layout>
      <c:barChart>
        <c:barDir val="col"/>
        <c:grouping val="clustered"/>
        <c:varyColors val="0"/>
        <c:ser>
          <c:idx val="0"/>
          <c:order val="0"/>
          <c:spPr>
            <a:solidFill>
              <a:srgbClr val="FF0000"/>
            </a:solidFill>
            <a:ln w="12700">
              <a:solidFill>
                <a:srgbClr val="000000"/>
              </a:solidFill>
              <a:prstDash val="solid"/>
            </a:ln>
          </c:spPr>
          <c:invertIfNegative val="0"/>
          <c:cat>
            <c:numRef>
              <c:f>Hilfsrechnungen!$O$36:$O$50</c:f>
              <c:numCache>
                <c:formatCode>General</c:formatCode>
                <c:ptCount val="15"/>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numCache>
            </c:numRef>
          </c:cat>
          <c:val>
            <c:numRef>
              <c:f>Hilfsrechnungen!$R$36:$R$50</c:f>
              <c:numCache>
                <c:formatCode>0.00%</c:formatCode>
                <c:ptCount val="15"/>
                <c:pt idx="0">
                  <c:v>0</c:v>
                </c:pt>
                <c:pt idx="1">
                  <c:v>0</c:v>
                </c:pt>
                <c:pt idx="2">
                  <c:v>0</c:v>
                </c:pt>
                <c:pt idx="3">
                  <c:v>0</c:v>
                </c:pt>
                <c:pt idx="4">
                  <c:v>3.7037037037037035E-2</c:v>
                </c:pt>
                <c:pt idx="5">
                  <c:v>3.7037037037037035E-2</c:v>
                </c:pt>
                <c:pt idx="6">
                  <c:v>0.25925925925925924</c:v>
                </c:pt>
                <c:pt idx="7">
                  <c:v>0.14814814814814814</c:v>
                </c:pt>
                <c:pt idx="8">
                  <c:v>0.25925925925925924</c:v>
                </c:pt>
                <c:pt idx="9">
                  <c:v>0.18518518518518517</c:v>
                </c:pt>
                <c:pt idx="10">
                  <c:v>7.407407407407407E-2</c:v>
                </c:pt>
                <c:pt idx="11">
                  <c:v>0</c:v>
                </c:pt>
                <c:pt idx="12">
                  <c:v>0</c:v>
                </c:pt>
                <c:pt idx="13">
                  <c:v>0</c:v>
                </c:pt>
                <c:pt idx="14">
                  <c:v>0</c:v>
                </c:pt>
              </c:numCache>
            </c:numRef>
          </c:val>
          <c:extLst>
            <c:ext xmlns:c16="http://schemas.microsoft.com/office/drawing/2014/chart" uri="{C3380CC4-5D6E-409C-BE32-E72D297353CC}">
              <c16:uniqueId val="{00000000-D852-426F-8FCB-D7070E43A84D}"/>
            </c:ext>
          </c:extLst>
        </c:ser>
        <c:dLbls>
          <c:showLegendKey val="0"/>
          <c:showVal val="0"/>
          <c:showCatName val="0"/>
          <c:showSerName val="0"/>
          <c:showPercent val="0"/>
          <c:showBubbleSize val="0"/>
        </c:dLbls>
        <c:gapWidth val="50"/>
        <c:axId val="668894112"/>
        <c:axId val="1"/>
      </c:barChart>
      <c:lineChart>
        <c:grouping val="standard"/>
        <c:varyColors val="0"/>
        <c:ser>
          <c:idx val="1"/>
          <c:order val="1"/>
          <c:spPr>
            <a:ln w="25400">
              <a:solidFill>
                <a:srgbClr val="008000"/>
              </a:solidFill>
              <a:prstDash val="solid"/>
            </a:ln>
          </c:spPr>
          <c:marker>
            <c:symbol val="none"/>
          </c:marker>
          <c:cat>
            <c:numRef>
              <c:f>Hilfsrechnungen!$O$36:$O$50</c:f>
              <c:numCache>
                <c:formatCode>General</c:formatCode>
                <c:ptCount val="15"/>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numCache>
            </c:numRef>
          </c:cat>
          <c:val>
            <c:numRef>
              <c:f>Hilfsrechnungen!$W$36:$W$50</c:f>
              <c:numCache>
                <c:formatCode>0.00%</c:formatCode>
                <c:ptCount val="15"/>
                <c:pt idx="0">
                  <c:v>5.0271582796572365E-7</c:v>
                </c:pt>
                <c:pt idx="1">
                  <c:v>1.4499795746784334E-5</c:v>
                </c:pt>
                <c:pt idx="2">
                  <c:v>2.5571253310183059E-4</c:v>
                </c:pt>
                <c:pt idx="3">
                  <c:v>2.7573566832065489E-3</c:v>
                </c:pt>
                <c:pt idx="4">
                  <c:v>1.817961524709277E-2</c:v>
                </c:pt>
                <c:pt idx="5">
                  <c:v>7.3287048378910688E-2</c:v>
                </c:pt>
                <c:pt idx="6">
                  <c:v>0.18064276775038857</c:v>
                </c:pt>
                <c:pt idx="7">
                  <c:v>0.27224802072951915</c:v>
                </c:pt>
                <c:pt idx="8">
                  <c:v>0.25087633000719328</c:v>
                </c:pt>
                <c:pt idx="9">
                  <c:v>0.14135313638899757</c:v>
                </c:pt>
                <c:pt idx="10">
                  <c:v>4.8696978455849645E-2</c:v>
                </c:pt>
                <c:pt idx="11">
                  <c:v>1.0257685637038785E-2</c:v>
                </c:pt>
                <c:pt idx="12">
                  <c:v>1.3211361008384965E-3</c:v>
                </c:pt>
                <c:pt idx="13">
                  <c:v>1.0403908867517748E-4</c:v>
                </c:pt>
                <c:pt idx="14">
                  <c:v>5.0095224028536667E-6</c:v>
                </c:pt>
              </c:numCache>
            </c:numRef>
          </c:val>
          <c:smooth val="1"/>
          <c:extLst>
            <c:ext xmlns:c16="http://schemas.microsoft.com/office/drawing/2014/chart" uri="{C3380CC4-5D6E-409C-BE32-E72D297353CC}">
              <c16:uniqueId val="{00000001-D852-426F-8FCB-D7070E43A84D}"/>
            </c:ext>
          </c:extLst>
        </c:ser>
        <c:dLbls>
          <c:showLegendKey val="0"/>
          <c:showVal val="0"/>
          <c:showCatName val="0"/>
          <c:showSerName val="0"/>
          <c:showPercent val="0"/>
          <c:showBubbleSize val="0"/>
        </c:dLbls>
        <c:marker val="1"/>
        <c:smooth val="0"/>
        <c:axId val="668894112"/>
        <c:axId val="1"/>
      </c:lineChart>
      <c:catAx>
        <c:axId val="6688941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de-DE"/>
                  <a:t>Gang in s/d</a:t>
                </a:r>
              </a:p>
            </c:rich>
          </c:tx>
          <c:layout>
            <c:manualLayout>
              <c:xMode val="edge"/>
              <c:yMode val="edge"/>
              <c:x val="0.49164926931106473"/>
              <c:y val="0.94285714285714284"/>
            </c:manualLayout>
          </c:layout>
          <c:overlay val="0"/>
          <c:spPr>
            <a:noFill/>
            <a:ln w="25400">
              <a:noFill/>
            </a:ln>
          </c:spPr>
        </c:title>
        <c:numFmt formatCode="\+General;\-General;\±General"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de-DE"/>
                  <a:t>Anteil an der Anzahl der Beobachtungen</a:t>
                </a:r>
              </a:p>
            </c:rich>
          </c:tx>
          <c:layout>
            <c:manualLayout>
              <c:xMode val="edge"/>
              <c:yMode val="edge"/>
              <c:x val="1.0438413361169102E-2"/>
              <c:y val="0.268907563025210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668894112"/>
        <c:crosses val="autoZero"/>
        <c:crossBetween val="between"/>
      </c:valAx>
      <c:spPr>
        <a:noFill/>
        <a:ln w="12700">
          <a:solidFill>
            <a:srgbClr val="808080"/>
          </a:solidFill>
          <a:prstDash val="solid"/>
        </a:ln>
      </c:spPr>
    </c:plotArea>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de-DE"/>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b="1" i="0" u="none" strike="noStrike" baseline="0">
                <a:solidFill>
                  <a:srgbClr val="000000"/>
                </a:solidFill>
                <a:latin typeface="Arial"/>
                <a:cs typeface="Arial"/>
              </a:rPr>
              <a:t>Täglicher Rhythmus </a:t>
            </a:r>
            <a:r>
              <a:rPr lang="de-DE" sz="1200" b="0" i="0" u="none" strike="noStrike" baseline="30000">
                <a:solidFill>
                  <a:srgbClr val="000000"/>
                </a:solidFill>
                <a:latin typeface="Arial"/>
                <a:cs typeface="Arial"/>
              </a:rPr>
              <a:t>(siehe ReadMe)</a:t>
            </a:r>
          </a:p>
        </c:rich>
      </c:tx>
      <c:layout>
        <c:manualLayout>
          <c:xMode val="edge"/>
          <c:yMode val="edge"/>
          <c:x val="0.37473903966597077"/>
          <c:y val="2.0168067226890758E-2"/>
        </c:manualLayout>
      </c:layout>
      <c:overlay val="0"/>
      <c:spPr>
        <a:noFill/>
        <a:ln w="25400">
          <a:noFill/>
        </a:ln>
      </c:spPr>
    </c:title>
    <c:autoTitleDeleted val="0"/>
    <c:plotArea>
      <c:layout>
        <c:manualLayout>
          <c:layoutTarget val="inner"/>
          <c:xMode val="edge"/>
          <c:yMode val="edge"/>
          <c:x val="6.2630480167014613E-2"/>
          <c:y val="0.11260504201680673"/>
          <c:w val="0.91649269311064718"/>
          <c:h val="0.81176470588235294"/>
        </c:manualLayout>
      </c:layout>
      <c:scatterChart>
        <c:scatterStyle val="lineMarker"/>
        <c:varyColors val="0"/>
        <c:ser>
          <c:idx val="0"/>
          <c:order val="0"/>
          <c:spPr>
            <a:ln w="19050">
              <a:noFill/>
            </a:ln>
          </c:spPr>
          <c:marker>
            <c:symbol val="circle"/>
            <c:size val="6"/>
            <c:spPr>
              <a:solidFill>
                <a:srgbClr val="FF0000"/>
              </a:solidFill>
              <a:ln>
                <a:solidFill>
                  <a:srgbClr val="FF0000"/>
                </a:solidFill>
                <a:prstDash val="solid"/>
              </a:ln>
            </c:spPr>
          </c:marker>
          <c:trendline>
            <c:spPr>
              <a:ln w="25400">
                <a:solidFill>
                  <a:srgbClr val="969696"/>
                </a:solidFill>
                <a:prstDash val="lgDash"/>
              </a:ln>
            </c:spPr>
            <c:trendlineType val="poly"/>
            <c:order val="4"/>
            <c:dispRSqr val="0"/>
            <c:dispEq val="0"/>
          </c:trendline>
          <c:xVal>
            <c:numRef>
              <c:f>Hilfsrechnungen!$AI$7:$AI$33</c:f>
              <c:numCache>
                <c:formatCode>[$-F400]h:mm:ss\ AM/PM</c:formatCode>
                <c:ptCount val="27"/>
                <c:pt idx="0">
                  <c:v>0.88055555555555554</c:v>
                </c:pt>
                <c:pt idx="1">
                  <c:v>0.77500000000000002</c:v>
                </c:pt>
                <c:pt idx="2">
                  <c:v>0.7895833333333333</c:v>
                </c:pt>
                <c:pt idx="3">
                  <c:v>0.99861111111111112</c:v>
                </c:pt>
                <c:pt idx="4">
                  <c:v>0.82638888888888884</c:v>
                </c:pt>
                <c:pt idx="5">
                  <c:v>0.83333333333333337</c:v>
                </c:pt>
                <c:pt idx="6">
                  <c:v>0.81805555555555554</c:v>
                </c:pt>
                <c:pt idx="7">
                  <c:v>0.80833333333333335</c:v>
                </c:pt>
                <c:pt idx="8">
                  <c:v>0.83333333333333337</c:v>
                </c:pt>
                <c:pt idx="9">
                  <c:v>0.82916666666666672</c:v>
                </c:pt>
                <c:pt idx="10">
                  <c:v>0.83333333333333337</c:v>
                </c:pt>
                <c:pt idx="11">
                  <c:v>0.74722222222222223</c:v>
                </c:pt>
                <c:pt idx="12">
                  <c:v>0.78125</c:v>
                </c:pt>
                <c:pt idx="13">
                  <c:v>0.76111111111111107</c:v>
                </c:pt>
                <c:pt idx="14">
                  <c:v>0.99305555555555558</c:v>
                </c:pt>
                <c:pt idx="15">
                  <c:v>0.83472222222222225</c:v>
                </c:pt>
                <c:pt idx="16">
                  <c:v>0.8354166666666667</c:v>
                </c:pt>
                <c:pt idx="17">
                  <c:v>0.82847222222222228</c:v>
                </c:pt>
                <c:pt idx="18">
                  <c:v>0.81944444444444442</c:v>
                </c:pt>
                <c:pt idx="19">
                  <c:v>0.86944444444444446</c:v>
                </c:pt>
                <c:pt idx="20">
                  <c:v>0.9604166666666667</c:v>
                </c:pt>
                <c:pt idx="21">
                  <c:v>0.79513888888888884</c:v>
                </c:pt>
                <c:pt idx="22">
                  <c:v>0.7631944444444444</c:v>
                </c:pt>
                <c:pt idx="23">
                  <c:v>0.78472222222222221</c:v>
                </c:pt>
                <c:pt idx="24">
                  <c:v>0.78680555555555554</c:v>
                </c:pt>
                <c:pt idx="25">
                  <c:v>0.73819444444444449</c:v>
                </c:pt>
                <c:pt idx="26">
                  <c:v>0.81111111111111112</c:v>
                </c:pt>
              </c:numCache>
            </c:numRef>
          </c:xVal>
          <c:yVal>
            <c:numRef>
              <c:f>Hilfsrechnungen!$AH$7:$AH$33</c:f>
              <c:numCache>
                <c:formatCode>0.0</c:formatCode>
                <c:ptCount val="27"/>
                <c:pt idx="0">
                  <c:v>2.3364059290021455</c:v>
                </c:pt>
                <c:pt idx="1">
                  <c:v>1.2154161100576042</c:v>
                </c:pt>
                <c:pt idx="2">
                  <c:v>1.5391116984755557</c:v>
                </c:pt>
                <c:pt idx="3">
                  <c:v>1.4151299890351865</c:v>
                </c:pt>
                <c:pt idx="4">
                  <c:v>-3.1665923104657647</c:v>
                </c:pt>
                <c:pt idx="5">
                  <c:v>-2.3884391052064098</c:v>
                </c:pt>
                <c:pt idx="6">
                  <c:v>-1.3281015729806045</c:v>
                </c:pt>
                <c:pt idx="7">
                  <c:v>1.684260029121817</c:v>
                </c:pt>
                <c:pt idx="8">
                  <c:v>0.5034027787342632</c:v>
                </c:pt>
                <c:pt idx="9">
                  <c:v>-1.3620937004977325</c:v>
                </c:pt>
                <c:pt idx="10">
                  <c:v>0.6046071102819166</c:v>
                </c:pt>
                <c:pt idx="11">
                  <c:v>1.0964786183385069</c:v>
                </c:pt>
                <c:pt idx="12">
                  <c:v>2.3949980546495242</c:v>
                </c:pt>
                <c:pt idx="13">
                  <c:v>0.72811799541953537</c:v>
                </c:pt>
                <c:pt idx="14">
                  <c:v>1.3074284063680262</c:v>
                </c:pt>
                <c:pt idx="15">
                  <c:v>-0.81028956610843128</c:v>
                </c:pt>
                <c:pt idx="16">
                  <c:v>-1.3767278893386314</c:v>
                </c:pt>
                <c:pt idx="17">
                  <c:v>0.66031903322264185</c:v>
                </c:pt>
                <c:pt idx="18">
                  <c:v>-1.3473159386796612</c:v>
                </c:pt>
                <c:pt idx="19">
                  <c:v>-1.5175031445953158</c:v>
                </c:pt>
                <c:pt idx="20">
                  <c:v>-0.70819151418380777</c:v>
                </c:pt>
                <c:pt idx="21">
                  <c:v>0.41736730939636324</c:v>
                </c:pt>
                <c:pt idx="22">
                  <c:v>-1.2756503059034565</c:v>
                </c:pt>
                <c:pt idx="23">
                  <c:v>-0.45894239874254739</c:v>
                </c:pt>
                <c:pt idx="24">
                  <c:v>-1.3808830080073249</c:v>
                </c:pt>
                <c:pt idx="25">
                  <c:v>-0.17026643968439803</c:v>
                </c:pt>
                <c:pt idx="26">
                  <c:v>0.28554817298048274</c:v>
                </c:pt>
              </c:numCache>
            </c:numRef>
          </c:yVal>
          <c:smooth val="0"/>
          <c:extLst>
            <c:ext xmlns:c16="http://schemas.microsoft.com/office/drawing/2014/chart" uri="{C3380CC4-5D6E-409C-BE32-E72D297353CC}">
              <c16:uniqueId val="{00000001-D007-43BF-8CD6-7F33FCA64199}"/>
            </c:ext>
          </c:extLst>
        </c:ser>
        <c:dLbls>
          <c:showLegendKey val="0"/>
          <c:showVal val="0"/>
          <c:showCatName val="0"/>
          <c:showSerName val="0"/>
          <c:showPercent val="0"/>
          <c:showBubbleSize val="0"/>
        </c:dLbls>
        <c:axId val="668892472"/>
        <c:axId val="1"/>
      </c:scatterChart>
      <c:valAx>
        <c:axId val="668892472"/>
        <c:scaling>
          <c:orientation val="minMax"/>
          <c:max val="1"/>
          <c:min val="0"/>
        </c:scaling>
        <c:delete val="0"/>
        <c:axPos val="b"/>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de-DE"/>
                  <a:t>Uhrzeit</a:t>
                </a:r>
              </a:p>
            </c:rich>
          </c:tx>
          <c:layout>
            <c:manualLayout>
              <c:xMode val="edge"/>
              <c:yMode val="edge"/>
              <c:x val="0.49582463465553234"/>
              <c:y val="0.94285714285714284"/>
            </c:manualLayout>
          </c:layout>
          <c:overlay val="0"/>
          <c:spPr>
            <a:noFill/>
            <a:ln w="25400">
              <a:noFill/>
            </a:ln>
          </c:spPr>
        </c:title>
        <c:numFmt formatCode="h:mm;@"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Arial"/>
                <a:ea typeface="Arial"/>
                <a:cs typeface="Arial"/>
              </a:defRPr>
            </a:pPr>
            <a:endParaRPr lang="de-DE"/>
          </a:p>
        </c:txPr>
        <c:crossAx val="1"/>
        <c:crosses val="autoZero"/>
        <c:crossBetween val="midCat"/>
        <c:majorUnit val="4.16666667E-2"/>
      </c:valAx>
      <c:valAx>
        <c:axId val="1"/>
        <c:scaling>
          <c:orientation val="minMax"/>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de-DE"/>
                  <a:t>Abweichung vom mittleren Gang in s/d</a:t>
                </a:r>
              </a:p>
            </c:rich>
          </c:tx>
          <c:layout>
            <c:manualLayout>
              <c:xMode val="edge"/>
              <c:yMode val="edge"/>
              <c:x val="1.0438413361169102E-2"/>
              <c:y val="0.30756302521008405"/>
            </c:manualLayout>
          </c:layout>
          <c:overlay val="0"/>
          <c:spPr>
            <a:noFill/>
            <a:ln w="25400">
              <a:noFill/>
            </a:ln>
          </c:spPr>
        </c:title>
        <c:numFmt formatCode="\+General;\-General;\±General"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668892472"/>
        <c:crosses val="autoZero"/>
        <c:crossBetween val="midCat"/>
      </c:valAx>
      <c:spPr>
        <a:noFill/>
        <a:ln w="12700">
          <a:solidFill>
            <a:srgbClr val="808080"/>
          </a:solidFill>
          <a:prstDash val="solid"/>
        </a:ln>
      </c:spPr>
    </c:plotArea>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de-DE"/>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tabColor indexed="41"/>
  </sheetPr>
  <sheetViews>
    <sheetView zoomScale="130" workbookViewId="0"/>
  </sheetViews>
  <pageMargins left="0.78740157499999996" right="0.78740157499999996" top="0.984251969" bottom="0.984251969" header="0.4921259845" footer="0.4921259845"/>
  <pageSetup paperSize="9"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tabColor indexed="41"/>
  </sheetPr>
  <sheetViews>
    <sheetView zoomScale="115" workbookViewId="0"/>
  </sheetViews>
  <pageMargins left="0.78740157499999996" right="0.78740157499999996" top="0.984251969" bottom="0.984251969" header="0.4921259845" footer="0.4921259845"/>
  <pageSetup paperSize="9"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tabColor indexed="41"/>
  </sheetPr>
  <sheetViews>
    <sheetView zoomScale="115" workbookViewId="0"/>
  </sheetViews>
  <pageMargins left="0.78740157499999996" right="0.78740157499999996" top="0.984251969" bottom="0.984251969" header="0.4921259845" footer="0.4921259845"/>
  <pageSetup paperSize="9" orientation="landscape"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tabColor indexed="41"/>
  </sheetPr>
  <sheetViews>
    <sheetView zoomScale="130" workbookViewId="0"/>
  </sheetViews>
  <pageMargins left="0.78740157499999996" right="0.78740157499999996" top="0.984251969" bottom="0.984251969" header="0.4921259845" footer="0.4921259845"/>
  <pageSetup paperSize="9" orientation="landscape"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tabColor indexed="41"/>
  </sheetPr>
  <sheetViews>
    <sheetView zoomScale="130" workbookViewId="0"/>
  </sheetViews>
  <pageMargins left="0.78740157499999996" right="0.78740157499999996" top="0.984251969" bottom="0.984251969" header="0.4921259845" footer="0.492125984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absoluteAnchor>
    <xdr:pos x="0" y="0"/>
    <xdr:ext cx="11849100" cy="7362825"/>
    <xdr:graphicFrame macro="">
      <xdr:nvGraphicFramePr>
        <xdr:cNvPr id="2" name="Diagramm 1">
          <a:extLst>
            <a:ext uri="{FF2B5EF4-FFF2-40B4-BE49-F238E27FC236}">
              <a16:creationId xmlns:a16="http://schemas.microsoft.com/office/drawing/2014/main" id="{81BF8078-420D-4795-865B-39E80294E7B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0487025" cy="6515100"/>
    <xdr:graphicFrame macro="">
      <xdr:nvGraphicFramePr>
        <xdr:cNvPr id="2" name="Diagramm 1">
          <a:extLst>
            <a:ext uri="{FF2B5EF4-FFF2-40B4-BE49-F238E27FC236}">
              <a16:creationId xmlns:a16="http://schemas.microsoft.com/office/drawing/2014/main" id="{BD63AA24-6B1F-4693-A7B2-78EBC74BAF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0487025" cy="6515100"/>
    <xdr:graphicFrame macro="">
      <xdr:nvGraphicFramePr>
        <xdr:cNvPr id="2" name="Diagramm 1">
          <a:extLst>
            <a:ext uri="{FF2B5EF4-FFF2-40B4-BE49-F238E27FC236}">
              <a16:creationId xmlns:a16="http://schemas.microsoft.com/office/drawing/2014/main" id="{A8350ED0-74FA-41FB-8C6B-5E7894AFAB6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114692" cy="5663712"/>
    <xdr:graphicFrame macro="">
      <xdr:nvGraphicFramePr>
        <xdr:cNvPr id="2" name="Diagramm 1">
          <a:extLst>
            <a:ext uri="{FF2B5EF4-FFF2-40B4-BE49-F238E27FC236}">
              <a16:creationId xmlns:a16="http://schemas.microsoft.com/office/drawing/2014/main" id="{FDBFE602-D204-4F79-8991-34E36A0DDB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114692" cy="5663712"/>
    <xdr:graphicFrame macro="">
      <xdr:nvGraphicFramePr>
        <xdr:cNvPr id="2" name="Diagramm 1">
          <a:extLst>
            <a:ext uri="{FF2B5EF4-FFF2-40B4-BE49-F238E27FC236}">
              <a16:creationId xmlns:a16="http://schemas.microsoft.com/office/drawing/2014/main" id="{87B57EBD-B037-4F3B-8BAC-2508E154684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editAs="oneCell">
    <xdr:from>
      <xdr:col>1</xdr:col>
      <xdr:colOff>714375</xdr:colOff>
      <xdr:row>74</xdr:row>
      <xdr:rowOff>28575</xdr:rowOff>
    </xdr:from>
    <xdr:to>
      <xdr:col>1</xdr:col>
      <xdr:colOff>4772025</xdr:colOff>
      <xdr:row>74</xdr:row>
      <xdr:rowOff>1669638</xdr:rowOff>
    </xdr:to>
    <xdr:pic>
      <xdr:nvPicPr>
        <xdr:cNvPr id="4" name="Grafik 3">
          <a:extLst>
            <a:ext uri="{FF2B5EF4-FFF2-40B4-BE49-F238E27FC236}">
              <a16:creationId xmlns:a16="http://schemas.microsoft.com/office/drawing/2014/main" id="{6BEB4921-0F2B-4DFE-B053-65E91A6CC292}"/>
            </a:ext>
          </a:extLst>
        </xdr:cNvPr>
        <xdr:cNvPicPr>
          <a:picLocks noChangeAspect="1"/>
        </xdr:cNvPicPr>
      </xdr:nvPicPr>
      <xdr:blipFill>
        <a:blip xmlns:r="http://schemas.openxmlformats.org/officeDocument/2006/relationships" r:embed="rId1"/>
        <a:stretch>
          <a:fillRect/>
        </a:stretch>
      </xdr:blipFill>
      <xdr:spPr>
        <a:xfrm>
          <a:off x="962025" y="20593050"/>
          <a:ext cx="4057650" cy="164106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L104"/>
  <sheetViews>
    <sheetView tabSelected="1" workbookViewId="0">
      <pane xSplit="1" ySplit="2" topLeftCell="B3" activePane="bottomRight" state="frozen"/>
      <selection pane="topRight" activeCell="B1" sqref="B1"/>
      <selection pane="bottomLeft" activeCell="A3" sqref="A3"/>
      <selection pane="bottomRight" activeCell="J5" sqref="J5"/>
    </sheetView>
  </sheetViews>
  <sheetFormatPr baseColWidth="10" defaultRowHeight="12.75" x14ac:dyDescent="0.2"/>
  <cols>
    <col min="1" max="1" width="9.42578125" bestFit="1" customWidth="1"/>
    <col min="2" max="2" width="16" style="1" customWidth="1"/>
    <col min="3" max="5" width="16" style="2" customWidth="1"/>
    <col min="6" max="7" width="5.5703125" customWidth="1"/>
  </cols>
  <sheetData>
    <row r="1" spans="1:12" x14ac:dyDescent="0.2">
      <c r="A1" s="65" t="s">
        <v>1</v>
      </c>
      <c r="B1" s="66"/>
      <c r="C1" s="88" t="s">
        <v>3</v>
      </c>
      <c r="D1" s="88"/>
      <c r="E1" s="70" t="s">
        <v>11</v>
      </c>
      <c r="F1" s="65"/>
    </row>
    <row r="2" spans="1:12" x14ac:dyDescent="0.2">
      <c r="A2" s="14" t="s">
        <v>134</v>
      </c>
      <c r="B2" s="70" t="s">
        <v>2</v>
      </c>
      <c r="C2" s="67" t="s">
        <v>4</v>
      </c>
      <c r="D2" s="67" t="s">
        <v>5</v>
      </c>
      <c r="E2" s="68" t="s">
        <v>7</v>
      </c>
      <c r="F2" s="65"/>
    </row>
    <row r="3" spans="1:12" x14ac:dyDescent="0.2">
      <c r="A3" s="3">
        <v>0</v>
      </c>
      <c r="B3" s="60">
        <v>37903</v>
      </c>
      <c r="C3" s="61">
        <v>0.83750000000000002</v>
      </c>
      <c r="D3" s="61">
        <v>0.83766203703703701</v>
      </c>
      <c r="E3" s="62"/>
      <c r="F3" s="3"/>
      <c r="I3" s="1"/>
      <c r="J3" s="2"/>
      <c r="K3" s="2"/>
      <c r="L3" s="2"/>
    </row>
    <row r="4" spans="1:12" x14ac:dyDescent="0.2">
      <c r="A4" s="3">
        <v>1</v>
      </c>
      <c r="B4" s="60">
        <v>37904</v>
      </c>
      <c r="C4" s="61">
        <v>0.88055555555555554</v>
      </c>
      <c r="D4" s="61">
        <v>0.88079861111111113</v>
      </c>
      <c r="E4" s="62"/>
      <c r="F4" s="3"/>
      <c r="I4" s="1"/>
      <c r="J4" s="2"/>
      <c r="K4" s="2"/>
      <c r="L4" s="2"/>
    </row>
    <row r="5" spans="1:12" x14ac:dyDescent="0.2">
      <c r="A5" s="3">
        <v>2</v>
      </c>
      <c r="B5" s="60">
        <v>37905</v>
      </c>
      <c r="C5" s="61">
        <v>0.77500000000000002</v>
      </c>
      <c r="D5" s="61">
        <v>0.77530092592592592</v>
      </c>
      <c r="E5" s="62"/>
      <c r="F5" s="3"/>
      <c r="I5" s="1"/>
      <c r="J5" s="2"/>
      <c r="K5" s="2"/>
      <c r="L5" s="2"/>
    </row>
    <row r="6" spans="1:12" x14ac:dyDescent="0.2">
      <c r="A6" s="3">
        <v>3</v>
      </c>
      <c r="B6" s="60">
        <v>37906</v>
      </c>
      <c r="C6" s="61">
        <v>0.7895833333333333</v>
      </c>
      <c r="D6" s="61">
        <v>0.78995370370370366</v>
      </c>
      <c r="E6" s="62"/>
      <c r="F6" s="3"/>
      <c r="I6" s="1"/>
      <c r="J6" s="2"/>
      <c r="K6" s="2"/>
      <c r="L6" s="2"/>
    </row>
    <row r="7" spans="1:12" x14ac:dyDescent="0.2">
      <c r="A7" s="3">
        <v>4</v>
      </c>
      <c r="B7" s="60">
        <v>37907</v>
      </c>
      <c r="C7" s="61">
        <v>0.99861111111111112</v>
      </c>
      <c r="D7" s="61">
        <v>0.99906249999999996</v>
      </c>
      <c r="E7" s="62"/>
      <c r="F7" s="3"/>
      <c r="I7" s="1"/>
      <c r="J7" s="2"/>
      <c r="K7" s="2"/>
      <c r="L7" s="2"/>
    </row>
    <row r="8" spans="1:12" x14ac:dyDescent="0.2">
      <c r="A8" s="3">
        <v>5</v>
      </c>
      <c r="B8" s="60">
        <v>37908</v>
      </c>
      <c r="C8" s="61">
        <v>0.82638888888888884</v>
      </c>
      <c r="D8" s="61">
        <v>0.82685185185185184</v>
      </c>
      <c r="E8" s="62"/>
      <c r="F8" s="3"/>
      <c r="I8" s="1"/>
      <c r="J8" s="2"/>
      <c r="K8" s="2"/>
      <c r="L8" s="2"/>
    </row>
    <row r="9" spans="1:12" x14ac:dyDescent="0.2">
      <c r="A9" s="3">
        <v>6</v>
      </c>
      <c r="B9" s="60">
        <v>37909</v>
      </c>
      <c r="C9" s="61">
        <v>0.83333333333333337</v>
      </c>
      <c r="D9" s="61">
        <v>0.83381944444444445</v>
      </c>
      <c r="E9" s="62"/>
      <c r="F9" s="3"/>
      <c r="I9" s="1"/>
      <c r="J9" s="2"/>
      <c r="K9" s="2"/>
      <c r="L9" s="2"/>
    </row>
    <row r="10" spans="1:12" x14ac:dyDescent="0.2">
      <c r="A10" s="3">
        <v>7</v>
      </c>
      <c r="B10" s="60">
        <v>37910</v>
      </c>
      <c r="C10" s="61">
        <v>0.81805555555555554</v>
      </c>
      <c r="D10" s="61">
        <v>0.81857638888888884</v>
      </c>
      <c r="E10" s="62"/>
      <c r="F10" s="3"/>
      <c r="I10" s="1"/>
      <c r="J10" s="2"/>
      <c r="K10" s="2"/>
      <c r="L10" s="2"/>
    </row>
    <row r="11" spans="1:12" x14ac:dyDescent="0.2">
      <c r="A11" s="3">
        <v>8</v>
      </c>
      <c r="B11" s="60">
        <v>37911</v>
      </c>
      <c r="C11" s="61">
        <v>0.80833333333333335</v>
      </c>
      <c r="D11" s="61">
        <v>0.80892361111111111</v>
      </c>
      <c r="E11" s="62"/>
      <c r="F11" s="3"/>
      <c r="I11" s="1"/>
      <c r="J11" s="2"/>
      <c r="K11" s="2"/>
      <c r="L11" s="2"/>
    </row>
    <row r="12" spans="1:12" x14ac:dyDescent="0.2">
      <c r="A12" s="3">
        <v>9</v>
      </c>
      <c r="B12" s="60">
        <v>37912</v>
      </c>
      <c r="C12" s="61">
        <v>0.83333333333333337</v>
      </c>
      <c r="D12" s="61">
        <v>0.83398148148148155</v>
      </c>
      <c r="E12" s="62"/>
      <c r="F12" s="3"/>
      <c r="I12" s="1"/>
      <c r="J12" s="2"/>
      <c r="K12" s="2"/>
      <c r="L12" s="2"/>
    </row>
    <row r="13" spans="1:12" x14ac:dyDescent="0.2">
      <c r="A13" s="3">
        <v>10</v>
      </c>
      <c r="B13" s="60">
        <v>37913</v>
      </c>
      <c r="C13" s="61">
        <v>0.82916666666666672</v>
      </c>
      <c r="D13" s="61">
        <v>0.82984953703703712</v>
      </c>
      <c r="E13" s="62"/>
      <c r="F13" s="3"/>
      <c r="I13" s="1"/>
      <c r="J13" s="2"/>
      <c r="K13" s="2"/>
      <c r="L13" s="2"/>
    </row>
    <row r="14" spans="1:12" x14ac:dyDescent="0.2">
      <c r="A14" s="3">
        <v>11</v>
      </c>
      <c r="B14" s="60">
        <v>37914</v>
      </c>
      <c r="C14" s="61">
        <v>0.83333333333333337</v>
      </c>
      <c r="D14" s="61">
        <v>0.83407407407407408</v>
      </c>
      <c r="E14" s="62">
        <v>-69</v>
      </c>
      <c r="F14" s="3"/>
      <c r="I14" s="1"/>
      <c r="J14" s="2"/>
      <c r="K14" s="2"/>
    </row>
    <row r="15" spans="1:12" x14ac:dyDescent="0.2">
      <c r="A15" s="3">
        <v>12</v>
      </c>
      <c r="B15" s="60">
        <v>37915</v>
      </c>
      <c r="C15" s="61">
        <v>0.74722222222222223</v>
      </c>
      <c r="D15" s="61">
        <v>0.74722222222222223</v>
      </c>
      <c r="E15" s="62"/>
      <c r="F15" s="3"/>
      <c r="I15" s="1"/>
      <c r="J15" s="2"/>
      <c r="K15" s="2"/>
      <c r="L15" s="2"/>
    </row>
    <row r="16" spans="1:12" x14ac:dyDescent="0.2">
      <c r="A16" s="3">
        <v>13</v>
      </c>
      <c r="B16" s="60">
        <v>37916</v>
      </c>
      <c r="C16" s="61">
        <v>0.78125</v>
      </c>
      <c r="D16" s="61">
        <v>0.78133101851851849</v>
      </c>
      <c r="E16" s="62"/>
      <c r="F16" s="3"/>
      <c r="I16" s="1"/>
      <c r="J16" s="2"/>
      <c r="K16" s="2"/>
      <c r="L16" s="2"/>
    </row>
    <row r="17" spans="1:12" x14ac:dyDescent="0.2">
      <c r="A17" s="3">
        <v>14</v>
      </c>
      <c r="B17" s="60">
        <v>37917</v>
      </c>
      <c r="C17" s="61">
        <v>0.76111111111111107</v>
      </c>
      <c r="D17" s="61">
        <v>0.76124999999999998</v>
      </c>
      <c r="E17" s="62"/>
      <c r="F17" s="3"/>
      <c r="I17" s="1"/>
      <c r="J17" s="2"/>
      <c r="K17" s="2"/>
      <c r="L17" s="2"/>
    </row>
    <row r="18" spans="1:12" x14ac:dyDescent="0.2">
      <c r="A18" s="3">
        <v>15</v>
      </c>
      <c r="B18" s="60">
        <v>37918</v>
      </c>
      <c r="C18" s="61">
        <v>0.99305555555555558</v>
      </c>
      <c r="D18" s="61">
        <v>0.99327546296296299</v>
      </c>
      <c r="E18" s="62"/>
      <c r="F18" s="3"/>
      <c r="I18" s="1"/>
      <c r="J18" s="2"/>
      <c r="K18" s="2"/>
      <c r="L18" s="2"/>
    </row>
    <row r="19" spans="1:12" x14ac:dyDescent="0.2">
      <c r="A19" s="3">
        <v>16</v>
      </c>
      <c r="B19" s="60">
        <v>37919</v>
      </c>
      <c r="C19" s="61">
        <v>0.83472222222222225</v>
      </c>
      <c r="D19" s="61">
        <v>0.83497685185185189</v>
      </c>
      <c r="E19" s="62">
        <v>-24</v>
      </c>
      <c r="F19" s="3"/>
      <c r="I19" s="1"/>
      <c r="J19" s="2"/>
      <c r="K19" s="2"/>
    </row>
    <row r="20" spans="1:12" x14ac:dyDescent="0.2">
      <c r="A20" s="3">
        <v>17</v>
      </c>
      <c r="B20" s="60">
        <v>37920</v>
      </c>
      <c r="C20" s="61">
        <v>0.8354166666666667</v>
      </c>
      <c r="D20" s="61">
        <v>0.83542824074074074</v>
      </c>
      <c r="E20" s="62"/>
      <c r="F20" s="3"/>
      <c r="I20" s="1"/>
      <c r="J20" s="2"/>
      <c r="K20" s="2"/>
      <c r="L20" s="2"/>
    </row>
    <row r="21" spans="1:12" x14ac:dyDescent="0.2">
      <c r="A21" s="3">
        <v>18</v>
      </c>
      <c r="B21" s="60">
        <v>37921</v>
      </c>
      <c r="C21" s="61">
        <v>0.82847222222222228</v>
      </c>
      <c r="D21" s="61">
        <v>0.82854166666666673</v>
      </c>
      <c r="E21" s="62"/>
      <c r="F21" s="3"/>
      <c r="I21" s="1"/>
      <c r="J21" s="2"/>
      <c r="K21" s="2"/>
      <c r="L21" s="2"/>
    </row>
    <row r="22" spans="1:12" x14ac:dyDescent="0.2">
      <c r="A22" s="3">
        <v>19</v>
      </c>
      <c r="B22" s="60">
        <v>37922</v>
      </c>
      <c r="C22" s="61">
        <v>0.81944444444444442</v>
      </c>
      <c r="D22" s="61">
        <v>0.8195486111111111</v>
      </c>
      <c r="E22" s="62"/>
      <c r="F22" s="3"/>
      <c r="I22" s="1"/>
      <c r="J22" s="2"/>
      <c r="K22" s="2"/>
      <c r="L22" s="2"/>
    </row>
    <row r="23" spans="1:12" x14ac:dyDescent="0.2">
      <c r="A23" s="3">
        <v>20</v>
      </c>
      <c r="B23" s="60">
        <v>37923</v>
      </c>
      <c r="C23" s="61">
        <v>0.86944444444444446</v>
      </c>
      <c r="D23" s="61">
        <v>0.86958333333333337</v>
      </c>
      <c r="E23" s="62"/>
      <c r="F23" s="3"/>
      <c r="I23" s="1"/>
      <c r="J23" s="2"/>
      <c r="K23" s="2"/>
      <c r="L23" s="2"/>
    </row>
    <row r="24" spans="1:12" x14ac:dyDescent="0.2">
      <c r="A24" s="3">
        <v>21</v>
      </c>
      <c r="B24" s="60">
        <v>37924</v>
      </c>
      <c r="C24" s="61">
        <v>0.9604166666666667</v>
      </c>
      <c r="D24" s="61">
        <v>0.96060185185185187</v>
      </c>
      <c r="E24" s="62"/>
      <c r="F24" s="3"/>
      <c r="I24" s="1"/>
      <c r="J24" s="2"/>
      <c r="K24" s="2"/>
      <c r="L24" s="2"/>
    </row>
    <row r="25" spans="1:12" x14ac:dyDescent="0.2">
      <c r="A25" s="3">
        <v>22</v>
      </c>
      <c r="B25" s="60">
        <v>37925</v>
      </c>
      <c r="C25" s="61">
        <v>0.79513888888888884</v>
      </c>
      <c r="D25" s="61">
        <v>0.79537037037037028</v>
      </c>
      <c r="E25" s="62"/>
      <c r="F25" s="3"/>
      <c r="I25" s="1"/>
      <c r="J25" s="2"/>
      <c r="K25" s="2"/>
      <c r="L25" s="2"/>
    </row>
    <row r="26" spans="1:12" x14ac:dyDescent="0.2">
      <c r="A26" s="3">
        <v>23</v>
      </c>
      <c r="B26" s="60">
        <v>37926</v>
      </c>
      <c r="C26" s="61">
        <v>0.7631944444444444</v>
      </c>
      <c r="D26" s="61">
        <v>0.76346064814814807</v>
      </c>
      <c r="E26" s="62"/>
      <c r="F26" s="3"/>
      <c r="I26" s="1"/>
      <c r="J26" s="2"/>
      <c r="K26" s="2"/>
      <c r="L26" s="2"/>
    </row>
    <row r="27" spans="1:12" x14ac:dyDescent="0.2">
      <c r="A27" s="3">
        <v>24</v>
      </c>
      <c r="B27" s="60">
        <v>37927</v>
      </c>
      <c r="C27" s="61">
        <v>0.78472222222222221</v>
      </c>
      <c r="D27" s="61">
        <v>0.78503472222222226</v>
      </c>
      <c r="E27" s="62"/>
      <c r="F27" s="3"/>
      <c r="I27" s="1"/>
      <c r="J27" s="2"/>
      <c r="K27" s="2"/>
      <c r="L27" s="2"/>
    </row>
    <row r="28" spans="1:12" x14ac:dyDescent="0.2">
      <c r="A28" s="3">
        <v>25</v>
      </c>
      <c r="B28" s="60">
        <v>37928</v>
      </c>
      <c r="C28" s="61">
        <v>0.78680555555555554</v>
      </c>
      <c r="D28" s="61">
        <v>0.78715277777777781</v>
      </c>
      <c r="E28" s="62"/>
      <c r="F28" s="3"/>
      <c r="I28" s="1"/>
      <c r="J28" s="2"/>
      <c r="K28" s="2"/>
      <c r="L28" s="2"/>
    </row>
    <row r="29" spans="1:12" x14ac:dyDescent="0.2">
      <c r="A29" s="3">
        <v>26</v>
      </c>
      <c r="B29" s="60">
        <v>37929</v>
      </c>
      <c r="C29" s="61">
        <v>0.73819444444444449</v>
      </c>
      <c r="D29" s="61">
        <v>0.73858796296296303</v>
      </c>
      <c r="E29" s="62"/>
      <c r="F29" s="3"/>
      <c r="I29" s="1"/>
      <c r="J29" s="2"/>
      <c r="K29" s="2"/>
      <c r="L29" s="2"/>
    </row>
    <row r="30" spans="1:12" x14ac:dyDescent="0.2">
      <c r="A30" s="3">
        <v>27</v>
      </c>
      <c r="B30" s="60">
        <v>37930</v>
      </c>
      <c r="C30" s="61">
        <v>0.81111111111111112</v>
      </c>
      <c r="D30" s="61">
        <v>0.81156249999999996</v>
      </c>
      <c r="E30" s="62"/>
      <c r="F30" s="3"/>
      <c r="I30" s="1"/>
      <c r="J30" s="2"/>
      <c r="K30" s="2"/>
      <c r="L30" s="2"/>
    </row>
    <row r="31" spans="1:12" x14ac:dyDescent="0.2">
      <c r="A31" s="3">
        <v>28</v>
      </c>
      <c r="B31" s="60"/>
      <c r="C31" s="61"/>
      <c r="D31" s="61"/>
      <c r="E31" s="62"/>
      <c r="F31" s="3"/>
    </row>
    <row r="32" spans="1:12" x14ac:dyDescent="0.2">
      <c r="A32" s="3">
        <v>29</v>
      </c>
      <c r="B32" s="60"/>
      <c r="C32" s="61"/>
      <c r="D32" s="61"/>
      <c r="E32" s="62"/>
      <c r="F32" s="3"/>
    </row>
    <row r="33" spans="1:6" x14ac:dyDescent="0.2">
      <c r="A33" s="3">
        <v>30</v>
      </c>
      <c r="B33" s="60"/>
      <c r="C33" s="61"/>
      <c r="D33" s="61"/>
      <c r="E33" s="62"/>
      <c r="F33" s="3"/>
    </row>
    <row r="34" spans="1:6" x14ac:dyDescent="0.2">
      <c r="A34" s="3">
        <v>31</v>
      </c>
      <c r="B34" s="60"/>
      <c r="C34" s="61"/>
      <c r="D34" s="61"/>
      <c r="E34" s="62"/>
      <c r="F34" s="3"/>
    </row>
    <row r="35" spans="1:6" x14ac:dyDescent="0.2">
      <c r="A35" s="3">
        <v>32</v>
      </c>
      <c r="B35" s="60"/>
      <c r="C35" s="61"/>
      <c r="D35" s="61"/>
      <c r="E35" s="62"/>
      <c r="F35" s="3"/>
    </row>
    <row r="36" spans="1:6" x14ac:dyDescent="0.2">
      <c r="A36" s="3">
        <v>33</v>
      </c>
      <c r="B36" s="60"/>
      <c r="C36" s="61"/>
      <c r="D36" s="61"/>
      <c r="E36" s="62"/>
      <c r="F36" s="3"/>
    </row>
    <row r="37" spans="1:6" x14ac:dyDescent="0.2">
      <c r="A37" s="3">
        <v>34</v>
      </c>
      <c r="B37" s="60"/>
      <c r="C37" s="61"/>
      <c r="D37" s="61"/>
      <c r="E37" s="62"/>
      <c r="F37" s="3"/>
    </row>
    <row r="38" spans="1:6" x14ac:dyDescent="0.2">
      <c r="A38" s="3">
        <v>35</v>
      </c>
      <c r="B38" s="60"/>
      <c r="C38" s="61"/>
      <c r="D38" s="61"/>
      <c r="E38" s="62"/>
      <c r="F38" s="3"/>
    </row>
    <row r="39" spans="1:6" x14ac:dyDescent="0.2">
      <c r="A39" s="3">
        <v>36</v>
      </c>
      <c r="B39" s="60"/>
      <c r="C39" s="61"/>
      <c r="D39" s="61"/>
      <c r="E39" s="62"/>
      <c r="F39" s="3"/>
    </row>
    <row r="40" spans="1:6" x14ac:dyDescent="0.2">
      <c r="A40" s="3">
        <v>37</v>
      </c>
      <c r="B40" s="60"/>
      <c r="C40" s="61"/>
      <c r="D40" s="61"/>
      <c r="E40" s="62"/>
      <c r="F40" s="3"/>
    </row>
    <row r="41" spans="1:6" x14ac:dyDescent="0.2">
      <c r="A41" s="3">
        <v>38</v>
      </c>
      <c r="B41" s="60"/>
      <c r="C41" s="61"/>
      <c r="D41" s="61"/>
      <c r="E41" s="62"/>
      <c r="F41" s="3"/>
    </row>
    <row r="42" spans="1:6" x14ac:dyDescent="0.2">
      <c r="A42" s="3">
        <v>39</v>
      </c>
      <c r="B42" s="60"/>
      <c r="C42" s="61"/>
      <c r="D42" s="61"/>
      <c r="E42" s="62"/>
      <c r="F42" s="3"/>
    </row>
    <row r="43" spans="1:6" x14ac:dyDescent="0.2">
      <c r="A43" s="3">
        <v>40</v>
      </c>
      <c r="B43" s="60"/>
      <c r="C43" s="61"/>
      <c r="D43" s="61"/>
      <c r="E43" s="62"/>
      <c r="F43" s="3"/>
    </row>
    <row r="44" spans="1:6" x14ac:dyDescent="0.2">
      <c r="A44" s="3">
        <v>41</v>
      </c>
      <c r="B44" s="60"/>
      <c r="C44" s="61"/>
      <c r="D44" s="61"/>
      <c r="E44" s="62"/>
      <c r="F44" s="3"/>
    </row>
    <row r="45" spans="1:6" x14ac:dyDescent="0.2">
      <c r="A45" s="3">
        <v>42</v>
      </c>
      <c r="B45" s="60"/>
      <c r="C45" s="61"/>
      <c r="D45" s="61"/>
      <c r="E45" s="62"/>
      <c r="F45" s="3"/>
    </row>
    <row r="46" spans="1:6" x14ac:dyDescent="0.2">
      <c r="A46" s="3">
        <v>43</v>
      </c>
      <c r="B46" s="60"/>
      <c r="C46" s="61"/>
      <c r="D46" s="61"/>
      <c r="E46" s="62"/>
      <c r="F46" s="3"/>
    </row>
    <row r="47" spans="1:6" x14ac:dyDescent="0.2">
      <c r="A47" s="3">
        <v>44</v>
      </c>
      <c r="B47" s="60"/>
      <c r="C47" s="61"/>
      <c r="D47" s="61"/>
      <c r="E47" s="62"/>
      <c r="F47" s="3"/>
    </row>
    <row r="48" spans="1:6" x14ac:dyDescent="0.2">
      <c r="A48" s="3">
        <v>45</v>
      </c>
      <c r="B48" s="60"/>
      <c r="C48" s="61"/>
      <c r="D48" s="61"/>
      <c r="E48" s="62"/>
      <c r="F48" s="3"/>
    </row>
    <row r="49" spans="1:6" x14ac:dyDescent="0.2">
      <c r="A49" s="3">
        <v>46</v>
      </c>
      <c r="B49" s="60"/>
      <c r="C49" s="61"/>
      <c r="D49" s="61"/>
      <c r="E49" s="62"/>
      <c r="F49" s="3"/>
    </row>
    <row r="50" spans="1:6" x14ac:dyDescent="0.2">
      <c r="A50" s="3">
        <v>47</v>
      </c>
      <c r="B50" s="60"/>
      <c r="C50" s="61"/>
      <c r="D50" s="61"/>
      <c r="E50" s="62"/>
      <c r="F50" s="3"/>
    </row>
    <row r="51" spans="1:6" x14ac:dyDescent="0.2">
      <c r="A51" s="3">
        <v>48</v>
      </c>
      <c r="B51" s="60"/>
      <c r="C51" s="61"/>
      <c r="D51" s="61"/>
      <c r="E51" s="62"/>
      <c r="F51" s="3"/>
    </row>
    <row r="52" spans="1:6" x14ac:dyDescent="0.2">
      <c r="A52" s="3">
        <v>49</v>
      </c>
      <c r="B52" s="60"/>
      <c r="C52" s="61"/>
      <c r="D52" s="61"/>
      <c r="E52" s="62"/>
      <c r="F52" s="3"/>
    </row>
    <row r="53" spans="1:6" x14ac:dyDescent="0.2">
      <c r="A53" s="3">
        <v>50</v>
      </c>
      <c r="B53" s="60"/>
      <c r="C53" s="61"/>
      <c r="D53" s="61"/>
      <c r="E53" s="62"/>
      <c r="F53" s="3"/>
    </row>
    <row r="54" spans="1:6" x14ac:dyDescent="0.2">
      <c r="A54" s="3">
        <v>51</v>
      </c>
      <c r="B54" s="60"/>
      <c r="C54" s="61"/>
      <c r="D54" s="61"/>
      <c r="E54" s="62"/>
      <c r="F54" s="3"/>
    </row>
    <row r="55" spans="1:6" x14ac:dyDescent="0.2">
      <c r="A55" s="3">
        <v>52</v>
      </c>
      <c r="B55" s="60"/>
      <c r="C55" s="61"/>
      <c r="D55" s="61"/>
      <c r="E55" s="62"/>
      <c r="F55" s="3"/>
    </row>
    <row r="56" spans="1:6" x14ac:dyDescent="0.2">
      <c r="A56" s="3">
        <v>53</v>
      </c>
      <c r="B56" s="60"/>
      <c r="C56" s="61"/>
      <c r="D56" s="61"/>
      <c r="E56" s="62"/>
      <c r="F56" s="3"/>
    </row>
    <row r="57" spans="1:6" x14ac:dyDescent="0.2">
      <c r="A57" s="3">
        <v>54</v>
      </c>
      <c r="B57" s="60"/>
      <c r="C57" s="61"/>
      <c r="D57" s="61"/>
      <c r="E57" s="62"/>
      <c r="F57" s="3"/>
    </row>
    <row r="58" spans="1:6" x14ac:dyDescent="0.2">
      <c r="A58" s="3">
        <v>55</v>
      </c>
      <c r="B58" s="60"/>
      <c r="C58" s="61"/>
      <c r="D58" s="61"/>
      <c r="E58" s="62"/>
      <c r="F58" s="3"/>
    </row>
    <row r="59" spans="1:6" x14ac:dyDescent="0.2">
      <c r="A59" s="3">
        <v>56</v>
      </c>
      <c r="B59" s="60"/>
      <c r="C59" s="61"/>
      <c r="D59" s="61"/>
      <c r="E59" s="62"/>
      <c r="F59" s="3"/>
    </row>
    <row r="60" spans="1:6" x14ac:dyDescent="0.2">
      <c r="A60" s="3">
        <v>57</v>
      </c>
      <c r="B60" s="60"/>
      <c r="C60" s="61"/>
      <c r="D60" s="61"/>
      <c r="E60" s="62"/>
      <c r="F60" s="3"/>
    </row>
    <row r="61" spans="1:6" x14ac:dyDescent="0.2">
      <c r="A61" s="3">
        <v>58</v>
      </c>
      <c r="B61" s="60"/>
      <c r="C61" s="61"/>
      <c r="D61" s="61"/>
      <c r="E61" s="62"/>
      <c r="F61" s="3"/>
    </row>
    <row r="62" spans="1:6" x14ac:dyDescent="0.2">
      <c r="A62" s="3">
        <v>59</v>
      </c>
      <c r="B62" s="60"/>
      <c r="C62" s="61"/>
      <c r="D62" s="61"/>
      <c r="E62" s="62"/>
      <c r="F62" s="3"/>
    </row>
    <row r="63" spans="1:6" x14ac:dyDescent="0.2">
      <c r="A63" s="3">
        <v>60</v>
      </c>
      <c r="B63" s="60"/>
      <c r="C63" s="61"/>
      <c r="D63" s="61"/>
      <c r="E63" s="62"/>
      <c r="F63" s="3"/>
    </row>
    <row r="64" spans="1:6" x14ac:dyDescent="0.2">
      <c r="A64" s="3">
        <v>61</v>
      </c>
      <c r="B64" s="60"/>
      <c r="C64" s="61"/>
      <c r="D64" s="61"/>
      <c r="E64" s="62"/>
      <c r="F64" s="3"/>
    </row>
    <row r="65" spans="1:6" x14ac:dyDescent="0.2">
      <c r="A65" s="3">
        <v>62</v>
      </c>
      <c r="B65" s="60"/>
      <c r="C65" s="61"/>
      <c r="D65" s="61"/>
      <c r="E65" s="62"/>
      <c r="F65" s="3"/>
    </row>
    <row r="66" spans="1:6" x14ac:dyDescent="0.2">
      <c r="A66" s="3">
        <v>63</v>
      </c>
      <c r="B66" s="60"/>
      <c r="C66" s="61"/>
      <c r="D66" s="61"/>
      <c r="E66" s="62"/>
      <c r="F66" s="3"/>
    </row>
    <row r="67" spans="1:6" x14ac:dyDescent="0.2">
      <c r="A67" s="3">
        <v>64</v>
      </c>
      <c r="B67" s="60"/>
      <c r="C67" s="61"/>
      <c r="D67" s="61"/>
      <c r="E67" s="62"/>
      <c r="F67" s="3"/>
    </row>
    <row r="68" spans="1:6" x14ac:dyDescent="0.2">
      <c r="A68" s="3">
        <v>65</v>
      </c>
      <c r="B68" s="60"/>
      <c r="C68" s="61"/>
      <c r="D68" s="61"/>
      <c r="E68" s="62"/>
      <c r="F68" s="3"/>
    </row>
    <row r="69" spans="1:6" x14ac:dyDescent="0.2">
      <c r="A69" s="3">
        <v>66</v>
      </c>
      <c r="B69" s="60"/>
      <c r="C69" s="61"/>
      <c r="D69" s="61"/>
      <c r="E69" s="62"/>
      <c r="F69" s="3"/>
    </row>
    <row r="70" spans="1:6" x14ac:dyDescent="0.2">
      <c r="A70" s="3">
        <v>67</v>
      </c>
      <c r="B70" s="60"/>
      <c r="C70" s="61"/>
      <c r="D70" s="61"/>
      <c r="E70" s="62"/>
      <c r="F70" s="3"/>
    </row>
    <row r="71" spans="1:6" x14ac:dyDescent="0.2">
      <c r="A71" s="3">
        <v>68</v>
      </c>
      <c r="B71" s="60"/>
      <c r="C71" s="61"/>
      <c r="D71" s="61"/>
      <c r="E71" s="62"/>
      <c r="F71" s="3"/>
    </row>
    <row r="72" spans="1:6" x14ac:dyDescent="0.2">
      <c r="A72" s="3">
        <v>69</v>
      </c>
      <c r="B72" s="60"/>
      <c r="C72" s="61"/>
      <c r="D72" s="61"/>
      <c r="E72" s="62"/>
      <c r="F72" s="3"/>
    </row>
    <row r="73" spans="1:6" x14ac:dyDescent="0.2">
      <c r="A73" s="3">
        <v>70</v>
      </c>
      <c r="B73" s="60"/>
      <c r="C73" s="61"/>
      <c r="D73" s="61"/>
      <c r="E73" s="62"/>
      <c r="F73" s="3"/>
    </row>
    <row r="74" spans="1:6" x14ac:dyDescent="0.2">
      <c r="A74" s="3">
        <v>71</v>
      </c>
      <c r="B74" s="60"/>
      <c r="C74" s="61"/>
      <c r="D74" s="61"/>
      <c r="E74" s="62"/>
      <c r="F74" s="3"/>
    </row>
    <row r="75" spans="1:6" x14ac:dyDescent="0.2">
      <c r="A75" s="3">
        <v>72</v>
      </c>
      <c r="B75" s="60"/>
      <c r="C75" s="61"/>
      <c r="D75" s="61"/>
      <c r="E75" s="62"/>
      <c r="F75" s="3"/>
    </row>
    <row r="76" spans="1:6" x14ac:dyDescent="0.2">
      <c r="A76" s="3">
        <v>73</v>
      </c>
      <c r="B76" s="60"/>
      <c r="C76" s="61"/>
      <c r="D76" s="61"/>
      <c r="E76" s="62"/>
      <c r="F76" s="3"/>
    </row>
    <row r="77" spans="1:6" x14ac:dyDescent="0.2">
      <c r="A77" s="3">
        <v>74</v>
      </c>
      <c r="B77" s="60"/>
      <c r="C77" s="61"/>
      <c r="D77" s="61"/>
      <c r="E77" s="62"/>
      <c r="F77" s="3"/>
    </row>
    <row r="78" spans="1:6" x14ac:dyDescent="0.2">
      <c r="A78" s="3">
        <v>75</v>
      </c>
      <c r="B78" s="60"/>
      <c r="C78" s="61"/>
      <c r="D78" s="61"/>
      <c r="E78" s="62"/>
      <c r="F78" s="3"/>
    </row>
    <row r="79" spans="1:6" x14ac:dyDescent="0.2">
      <c r="A79" s="3">
        <v>76</v>
      </c>
      <c r="B79" s="60"/>
      <c r="C79" s="61"/>
      <c r="D79" s="61"/>
      <c r="E79" s="62"/>
      <c r="F79" s="3"/>
    </row>
    <row r="80" spans="1:6" x14ac:dyDescent="0.2">
      <c r="A80" s="3">
        <v>77</v>
      </c>
      <c r="B80" s="60"/>
      <c r="C80" s="61"/>
      <c r="D80" s="61"/>
      <c r="E80" s="62"/>
      <c r="F80" s="3"/>
    </row>
    <row r="81" spans="1:6" x14ac:dyDescent="0.2">
      <c r="A81" s="3">
        <v>78</v>
      </c>
      <c r="B81" s="60"/>
      <c r="C81" s="61"/>
      <c r="D81" s="61"/>
      <c r="E81" s="62"/>
      <c r="F81" s="3"/>
    </row>
    <row r="82" spans="1:6" x14ac:dyDescent="0.2">
      <c r="A82" s="3">
        <v>79</v>
      </c>
      <c r="B82" s="60"/>
      <c r="C82" s="61"/>
      <c r="D82" s="61"/>
      <c r="E82" s="62"/>
      <c r="F82" s="3"/>
    </row>
    <row r="83" spans="1:6" x14ac:dyDescent="0.2">
      <c r="A83" s="3">
        <v>80</v>
      </c>
      <c r="B83" s="60"/>
      <c r="C83" s="61"/>
      <c r="D83" s="61"/>
      <c r="E83" s="62"/>
      <c r="F83" s="3"/>
    </row>
    <row r="84" spans="1:6" x14ac:dyDescent="0.2">
      <c r="A84" s="3">
        <v>81</v>
      </c>
      <c r="B84" s="60"/>
      <c r="C84" s="61"/>
      <c r="D84" s="61"/>
      <c r="E84" s="62"/>
      <c r="F84" s="3"/>
    </row>
    <row r="85" spans="1:6" x14ac:dyDescent="0.2">
      <c r="A85" s="3">
        <v>82</v>
      </c>
      <c r="B85" s="60"/>
      <c r="C85" s="61"/>
      <c r="D85" s="61"/>
      <c r="E85" s="62"/>
      <c r="F85" s="3"/>
    </row>
    <row r="86" spans="1:6" x14ac:dyDescent="0.2">
      <c r="A86" s="3">
        <v>83</v>
      </c>
      <c r="B86" s="60"/>
      <c r="C86" s="61"/>
      <c r="D86" s="61"/>
      <c r="E86" s="62"/>
      <c r="F86" s="3"/>
    </row>
    <row r="87" spans="1:6" x14ac:dyDescent="0.2">
      <c r="A87" s="3">
        <v>84</v>
      </c>
      <c r="B87" s="60"/>
      <c r="C87" s="61"/>
      <c r="D87" s="61"/>
      <c r="E87" s="62"/>
      <c r="F87" s="3"/>
    </row>
    <row r="88" spans="1:6" x14ac:dyDescent="0.2">
      <c r="A88" s="3">
        <v>85</v>
      </c>
      <c r="B88" s="60"/>
      <c r="C88" s="61"/>
      <c r="D88" s="61"/>
      <c r="E88" s="62"/>
      <c r="F88" s="3"/>
    </row>
    <row r="89" spans="1:6" x14ac:dyDescent="0.2">
      <c r="A89" s="3">
        <v>86</v>
      </c>
      <c r="B89" s="60"/>
      <c r="C89" s="61"/>
      <c r="D89" s="61"/>
      <c r="E89" s="62"/>
      <c r="F89" s="3"/>
    </row>
    <row r="90" spans="1:6" x14ac:dyDescent="0.2">
      <c r="A90" s="3">
        <v>87</v>
      </c>
      <c r="B90" s="60"/>
      <c r="C90" s="61"/>
      <c r="D90" s="61"/>
      <c r="E90" s="62"/>
      <c r="F90" s="3"/>
    </row>
    <row r="91" spans="1:6" x14ac:dyDescent="0.2">
      <c r="A91" s="3">
        <v>88</v>
      </c>
      <c r="B91" s="60"/>
      <c r="C91" s="61"/>
      <c r="D91" s="61"/>
      <c r="E91" s="62"/>
      <c r="F91" s="3"/>
    </row>
    <row r="92" spans="1:6" x14ac:dyDescent="0.2">
      <c r="A92" s="3">
        <v>89</v>
      </c>
      <c r="B92" s="60"/>
      <c r="C92" s="61"/>
      <c r="D92" s="61"/>
      <c r="E92" s="62"/>
      <c r="F92" s="3"/>
    </row>
    <row r="93" spans="1:6" x14ac:dyDescent="0.2">
      <c r="A93" s="3">
        <v>90</v>
      </c>
      <c r="B93" s="60"/>
      <c r="C93" s="61"/>
      <c r="D93" s="61"/>
      <c r="E93" s="62"/>
      <c r="F93" s="3"/>
    </row>
    <row r="94" spans="1:6" x14ac:dyDescent="0.2">
      <c r="A94" s="3">
        <v>91</v>
      </c>
      <c r="B94" s="60"/>
      <c r="C94" s="61"/>
      <c r="D94" s="61"/>
      <c r="E94" s="62"/>
      <c r="F94" s="3"/>
    </row>
    <row r="95" spans="1:6" x14ac:dyDescent="0.2">
      <c r="A95" s="3">
        <v>92</v>
      </c>
      <c r="B95" s="60"/>
      <c r="C95" s="61"/>
      <c r="D95" s="61"/>
      <c r="E95" s="62"/>
      <c r="F95" s="3"/>
    </row>
    <row r="96" spans="1:6" x14ac:dyDescent="0.2">
      <c r="A96" s="3">
        <v>93</v>
      </c>
      <c r="B96" s="60"/>
      <c r="C96" s="61"/>
      <c r="D96" s="61"/>
      <c r="E96" s="62"/>
      <c r="F96" s="3"/>
    </row>
    <row r="97" spans="1:6" x14ac:dyDescent="0.2">
      <c r="A97" s="3">
        <v>94</v>
      </c>
      <c r="B97" s="60"/>
      <c r="C97" s="61"/>
      <c r="D97" s="61"/>
      <c r="E97" s="62"/>
      <c r="F97" s="3"/>
    </row>
    <row r="98" spans="1:6" x14ac:dyDescent="0.2">
      <c r="A98" s="3">
        <v>95</v>
      </c>
      <c r="B98" s="60"/>
      <c r="C98" s="61"/>
      <c r="D98" s="61"/>
      <c r="E98" s="62"/>
      <c r="F98" s="3"/>
    </row>
    <row r="99" spans="1:6" x14ac:dyDescent="0.2">
      <c r="A99" s="3">
        <v>96</v>
      </c>
      <c r="B99" s="60"/>
      <c r="C99" s="61"/>
      <c r="D99" s="61"/>
      <c r="E99" s="62"/>
      <c r="F99" s="3"/>
    </row>
    <row r="100" spans="1:6" x14ac:dyDescent="0.2">
      <c r="A100" s="3">
        <v>97</v>
      </c>
      <c r="B100" s="60"/>
      <c r="C100" s="61"/>
      <c r="D100" s="61"/>
      <c r="E100" s="62"/>
      <c r="F100" s="3"/>
    </row>
    <row r="101" spans="1:6" x14ac:dyDescent="0.2">
      <c r="A101" s="3">
        <v>98</v>
      </c>
      <c r="B101" s="60"/>
      <c r="C101" s="61"/>
      <c r="D101" s="61"/>
      <c r="E101" s="62"/>
      <c r="F101" s="3"/>
    </row>
    <row r="102" spans="1:6" x14ac:dyDescent="0.2">
      <c r="A102" s="3">
        <v>99</v>
      </c>
      <c r="B102" s="60"/>
      <c r="C102" s="61"/>
      <c r="D102" s="61"/>
      <c r="E102" s="62"/>
      <c r="F102" s="3"/>
    </row>
    <row r="103" spans="1:6" x14ac:dyDescent="0.2">
      <c r="A103" s="3">
        <v>100</v>
      </c>
      <c r="B103" s="60"/>
      <c r="C103" s="61"/>
      <c r="D103" s="61"/>
      <c r="E103" s="62"/>
      <c r="F103" s="3"/>
    </row>
    <row r="104" spans="1:6" x14ac:dyDescent="0.2">
      <c r="A104" s="3"/>
      <c r="B104" s="4"/>
      <c r="C104" s="5"/>
      <c r="D104" s="5"/>
      <c r="E104" s="5"/>
      <c r="F104" s="3"/>
    </row>
  </sheetData>
  <sheetProtection sheet="1" objects="1" scenarios="1"/>
  <mergeCells count="1">
    <mergeCell ref="C1:D1"/>
  </mergeCells>
  <phoneticPr fontId="9" type="noConversion"/>
  <hyperlinks>
    <hyperlink ref="E1" location="ReadMe!B7" display="Korrektur" xr:uid="{00000000-0004-0000-0000-000000000000}"/>
    <hyperlink ref="B2" location="ReadMe!B4" display="Datum" xr:uid="{00000000-0004-0000-0000-000001000000}"/>
  </hyperlinks>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N104"/>
  <sheetViews>
    <sheetView topLeftCell="A3" workbookViewId="0">
      <selection activeCell="I35" sqref="I35"/>
    </sheetView>
  </sheetViews>
  <sheetFormatPr baseColWidth="10" defaultColWidth="12.5703125" defaultRowHeight="12.75" x14ac:dyDescent="0.2"/>
  <cols>
    <col min="1" max="1" width="10.5703125" customWidth="1"/>
    <col min="2" max="2" width="8.28515625" customWidth="1"/>
    <col min="3" max="3" width="12.5703125" customWidth="1"/>
    <col min="4" max="5" width="15.42578125" customWidth="1"/>
    <col min="6" max="6" width="7.85546875" customWidth="1"/>
    <col min="7" max="7" width="4.5703125" style="9" customWidth="1"/>
    <col min="8" max="8" width="6.140625" style="9" customWidth="1"/>
    <col min="9" max="9" width="27.85546875" style="9" customWidth="1"/>
    <col min="10" max="10" width="7.28515625" style="9" customWidth="1"/>
    <col min="11" max="11" width="3.5703125" style="9" bestFit="1" customWidth="1"/>
    <col min="12" max="12" width="4.7109375" customWidth="1"/>
    <col min="13" max="13" width="7" customWidth="1"/>
    <col min="14" max="14" width="7.28515625" customWidth="1"/>
  </cols>
  <sheetData>
    <row r="1" spans="1:14" s="7" customFormat="1" ht="30" customHeight="1" x14ac:dyDescent="0.3">
      <c r="A1" s="31" t="s">
        <v>1</v>
      </c>
      <c r="B1" s="71" t="s">
        <v>6</v>
      </c>
      <c r="C1" s="72" t="s">
        <v>25</v>
      </c>
      <c r="D1" s="72" t="s">
        <v>165</v>
      </c>
      <c r="E1" s="71" t="s">
        <v>71</v>
      </c>
      <c r="F1" s="15"/>
      <c r="G1" s="9"/>
      <c r="H1" s="10"/>
      <c r="I1" s="32" t="s">
        <v>51</v>
      </c>
      <c r="J1" s="10"/>
      <c r="K1" s="10"/>
      <c r="L1" s="10"/>
      <c r="M1" s="10"/>
      <c r="N1" s="10"/>
    </row>
    <row r="2" spans="1:14" s="7" customFormat="1" x14ac:dyDescent="0.2">
      <c r="A2" s="16"/>
      <c r="B2" s="17" t="s">
        <v>16</v>
      </c>
      <c r="C2" s="17" t="s">
        <v>20</v>
      </c>
      <c r="D2" s="17" t="s">
        <v>20</v>
      </c>
      <c r="E2" s="18" t="s">
        <v>20</v>
      </c>
      <c r="F2" s="15"/>
      <c r="G2" s="9"/>
      <c r="H2" s="10"/>
      <c r="I2" s="10"/>
      <c r="J2" s="10"/>
      <c r="K2" s="10"/>
      <c r="L2" s="10"/>
      <c r="M2" s="10"/>
      <c r="N2" s="10"/>
    </row>
    <row r="3" spans="1:14" s="7" customFormat="1" x14ac:dyDescent="0.2">
      <c r="A3" s="19">
        <f>Eingabe!A3</f>
        <v>0</v>
      </c>
      <c r="B3" s="20">
        <f>Hilfsrechnungen!Z6</f>
        <v>13.999999999995794</v>
      </c>
      <c r="C3" s="21"/>
      <c r="D3" s="21"/>
      <c r="E3" s="22"/>
      <c r="F3" s="8"/>
      <c r="G3" s="9"/>
      <c r="H3" s="10"/>
      <c r="I3" s="70" t="s">
        <v>24</v>
      </c>
      <c r="J3" s="77">
        <f ca="1">Hilfsrechnungen!O5</f>
        <v>4.3746460017504987</v>
      </c>
      <c r="K3" s="10" t="s">
        <v>20</v>
      </c>
      <c r="L3" s="6"/>
      <c r="M3" s="6"/>
      <c r="N3" s="6"/>
    </row>
    <row r="4" spans="1:14" x14ac:dyDescent="0.2">
      <c r="A4" s="19">
        <f>Eingabe!A4</f>
        <v>1</v>
      </c>
      <c r="B4" s="20">
        <f>Hilfsrechnungen!Z7</f>
        <v>21.000000000003283</v>
      </c>
      <c r="C4" s="23">
        <f>Hilfsrechnungen!I7</f>
        <v>6.7110519307526442</v>
      </c>
      <c r="D4" s="24">
        <f>Hilfsrechnungen!J7</f>
        <v>6.7110519307526442</v>
      </c>
      <c r="E4" s="22"/>
      <c r="F4" s="8"/>
      <c r="H4" s="10"/>
      <c r="I4" s="73" t="s">
        <v>44</v>
      </c>
      <c r="J4" s="10"/>
      <c r="K4" s="10"/>
      <c r="L4" s="3"/>
      <c r="M4" s="3"/>
      <c r="N4" s="3"/>
    </row>
    <row r="5" spans="1:14" x14ac:dyDescent="0.2">
      <c r="A5" s="19">
        <f>Eingabe!A5</f>
        <v>2</v>
      </c>
      <c r="B5" s="20">
        <f>Hilfsrechnungen!Z8</f>
        <v>25.999999999997669</v>
      </c>
      <c r="C5" s="23">
        <f>Hilfsrechnungen!I8</f>
        <v>5.5900621118081029</v>
      </c>
      <c r="D5" s="24">
        <f>Hilfsrechnungen!J8</f>
        <v>6.1935483870977421</v>
      </c>
      <c r="E5" s="22"/>
      <c r="F5" s="8"/>
      <c r="H5" s="10"/>
      <c r="I5" s="11" t="s">
        <v>42</v>
      </c>
      <c r="J5" s="13">
        <f ca="1">Hilfsrechnungen!P17</f>
        <v>1.0975381724949964</v>
      </c>
      <c r="K5" s="10" t="s">
        <v>20</v>
      </c>
      <c r="L5" s="78" t="s">
        <v>35</v>
      </c>
      <c r="M5" s="79">
        <f ca="1">J5/2</f>
        <v>0.54876908624749821</v>
      </c>
      <c r="N5" s="80" t="s">
        <v>20</v>
      </c>
    </row>
    <row r="6" spans="1:14" x14ac:dyDescent="0.2">
      <c r="A6" s="19">
        <f>Eingabe!A6</f>
        <v>3</v>
      </c>
      <c r="B6" s="20">
        <f>Hilfsrechnungen!Z9</f>
        <v>31.999999999998607</v>
      </c>
      <c r="C6" s="23">
        <f>Hilfsrechnungen!I9</f>
        <v>5.9137577002260544</v>
      </c>
      <c r="D6" s="24">
        <f>Hilfsrechnungen!J9</f>
        <v>6.0973888496903941</v>
      </c>
      <c r="E6" s="22"/>
      <c r="F6" s="8"/>
      <c r="H6" s="10"/>
      <c r="I6" s="10"/>
      <c r="J6" s="10"/>
      <c r="K6" s="10"/>
      <c r="L6" s="81"/>
      <c r="M6" s="81"/>
      <c r="N6" s="81"/>
    </row>
    <row r="7" spans="1:14" x14ac:dyDescent="0.2">
      <c r="A7" s="19">
        <f>Eingabe!A7</f>
        <v>4</v>
      </c>
      <c r="B7" s="20">
        <f>Hilfsrechnungen!Z10</f>
        <v>38.999999999996504</v>
      </c>
      <c r="C7" s="23">
        <f>Hilfsrechnungen!I10</f>
        <v>5.7897759907856852</v>
      </c>
      <c r="D7" s="24">
        <f>Hilfsrechnungen!J10</f>
        <v>6.00801068090618</v>
      </c>
      <c r="E7" s="22"/>
      <c r="F7" s="8"/>
      <c r="H7" s="10"/>
      <c r="I7" s="14" t="s">
        <v>48</v>
      </c>
      <c r="J7" s="10"/>
      <c r="K7" s="10"/>
      <c r="L7" s="80"/>
      <c r="M7" s="80"/>
      <c r="N7" s="80"/>
    </row>
    <row r="8" spans="1:14" x14ac:dyDescent="0.2">
      <c r="A8" s="19">
        <f>Eingabe!A8</f>
        <v>5</v>
      </c>
      <c r="B8" s="20">
        <f>Hilfsrechnungen!Z11</f>
        <v>40.000000000003055</v>
      </c>
      <c r="C8" s="23">
        <f>Hilfsrechnungen!I11</f>
        <v>1.2080536912847337</v>
      </c>
      <c r="D8" s="24">
        <f>Hilfsrechnungen!J11</f>
        <v>5.2115812917607522</v>
      </c>
      <c r="E8" s="22"/>
      <c r="F8" s="8"/>
      <c r="H8" s="10"/>
      <c r="I8" s="69" t="s">
        <v>33</v>
      </c>
      <c r="J8" s="77">
        <f ca="1">Hilfsrechnungen!O6</f>
        <v>1.2080536912847337</v>
      </c>
      <c r="K8" s="10" t="s">
        <v>20</v>
      </c>
      <c r="L8" s="81"/>
      <c r="M8" s="81"/>
      <c r="N8" s="81"/>
    </row>
    <row r="9" spans="1:14" x14ac:dyDescent="0.2">
      <c r="A9" s="19">
        <f>Eingabe!A9</f>
        <v>6</v>
      </c>
      <c r="B9" s="20">
        <f>Hilfsrechnungen!Z12</f>
        <v>41.999999999996973</v>
      </c>
      <c r="C9" s="23">
        <f>Hilfsrechnungen!I12</f>
        <v>1.9862068965440891</v>
      </c>
      <c r="D9" s="24">
        <f>Hilfsrechnungen!J12</f>
        <v>4.669909659485195</v>
      </c>
      <c r="E9" s="22"/>
      <c r="F9" s="8"/>
      <c r="H9" s="10"/>
      <c r="I9" s="69" t="s">
        <v>34</v>
      </c>
      <c r="J9" s="77">
        <f ca="1">Hilfsrechnungen!O7</f>
        <v>6.7696440564000229</v>
      </c>
      <c r="K9" s="10" t="s">
        <v>20</v>
      </c>
      <c r="L9" s="81"/>
      <c r="M9" s="81"/>
      <c r="N9" s="81"/>
    </row>
    <row r="10" spans="1:14" x14ac:dyDescent="0.2">
      <c r="A10" s="19">
        <f>Eingabe!A10</f>
        <v>7</v>
      </c>
      <c r="B10" s="20">
        <f>Hilfsrechnungen!Z13</f>
        <v>44.999999999997442</v>
      </c>
      <c r="C10" s="23">
        <f>Hilfsrechnungen!I13</f>
        <v>3.0465444287698942</v>
      </c>
      <c r="D10" s="24">
        <f>Hilfsrechnungen!J13</f>
        <v>4.4409072821318079</v>
      </c>
      <c r="E10" s="25">
        <f>Hilfsrechnungen!L13</f>
        <v>4.5</v>
      </c>
      <c r="F10" s="8"/>
      <c r="H10" s="10"/>
      <c r="I10" s="69" t="s">
        <v>66</v>
      </c>
      <c r="J10" s="77">
        <f ca="1">Hilfsrechnungen!Q5</f>
        <v>4.3338161625167757</v>
      </c>
      <c r="K10" s="10" t="s">
        <v>20</v>
      </c>
      <c r="L10" s="80"/>
      <c r="M10" s="80"/>
      <c r="N10" s="80"/>
    </row>
    <row r="11" spans="1:14" x14ac:dyDescent="0.2">
      <c r="A11" s="19">
        <f>Eingabe!A11</f>
        <v>8</v>
      </c>
      <c r="B11" s="20">
        <f>Hilfsrechnungen!Z14</f>
        <v>50.99999999999838</v>
      </c>
      <c r="C11" s="23">
        <f>Hilfsrechnungen!I14</f>
        <v>6.0589060308723157</v>
      </c>
      <c r="D11" s="24">
        <f>Hilfsrechnungen!J14</f>
        <v>4.6419236800842452</v>
      </c>
      <c r="E11" s="25">
        <f>Hilfsrechnungen!L14</f>
        <v>4.5</v>
      </c>
      <c r="F11" s="8"/>
      <c r="H11" s="10"/>
      <c r="I11" s="69" t="s">
        <v>74</v>
      </c>
      <c r="J11" s="77">
        <f ca="1">Hilfsrechnungen!Q6</f>
        <v>4.6601941747309814</v>
      </c>
      <c r="K11" s="10" t="s">
        <v>20</v>
      </c>
      <c r="L11" s="80"/>
      <c r="M11" s="80"/>
      <c r="N11" s="80"/>
    </row>
    <row r="12" spans="1:14" x14ac:dyDescent="0.2">
      <c r="A12" s="19">
        <f>Eingabe!A12</f>
        <v>9</v>
      </c>
      <c r="B12" s="20">
        <f>Hilfsrechnungen!Z15</f>
        <v>56.000000000002359</v>
      </c>
      <c r="C12" s="23">
        <f>Hilfsrechnungen!I15</f>
        <v>4.8780487804847619</v>
      </c>
      <c r="D12" s="24">
        <f>Hilfsrechnungen!J15</f>
        <v>4.6688281611859601</v>
      </c>
      <c r="E12" s="25">
        <f>Hilfsrechnungen!L15</f>
        <v>4.5</v>
      </c>
      <c r="F12" s="8"/>
      <c r="H12" s="10"/>
      <c r="I12" s="69" t="s">
        <v>75</v>
      </c>
      <c r="J12" s="77">
        <f ca="1">Hilfsrechnungen!Q7</f>
        <v>-0.68675309135202101</v>
      </c>
      <c r="K12" s="10" t="s">
        <v>76</v>
      </c>
      <c r="L12" s="80"/>
      <c r="M12" s="80"/>
      <c r="N12" s="80"/>
    </row>
    <row r="13" spans="1:14" x14ac:dyDescent="0.2">
      <c r="A13" s="19">
        <f>Eingabe!A13</f>
        <v>10</v>
      </c>
      <c r="B13" s="20">
        <f>Hilfsrechnungen!Z16</f>
        <v>59.000000000002828</v>
      </c>
      <c r="C13" s="23">
        <f>Hilfsrechnungen!I16</f>
        <v>3.0125523012527662</v>
      </c>
      <c r="D13" s="24">
        <f>Hilfsrechnungen!J16</f>
        <v>4.503753127606168</v>
      </c>
      <c r="E13" s="25">
        <f>Hilfsrechnungen!L16</f>
        <v>4</v>
      </c>
      <c r="F13" s="8"/>
      <c r="H13" s="10"/>
      <c r="I13" s="40" t="str">
        <f ca="1">IF(Hilfsrechnungen!R22,Hilfsrechnungen!Q25,"")</f>
        <v/>
      </c>
      <c r="J13" s="10"/>
      <c r="K13" s="10"/>
      <c r="L13" s="80"/>
      <c r="M13" s="80"/>
      <c r="N13" s="80"/>
    </row>
    <row r="14" spans="1:14" x14ac:dyDescent="0.2">
      <c r="A14" s="19">
        <f>Eingabe!A14</f>
        <v>11</v>
      </c>
      <c r="B14" s="20">
        <f>Hilfsrechnungen!Z17</f>
        <v>63.999999999997215</v>
      </c>
      <c r="C14" s="23">
        <f>Hilfsrechnungen!I17</f>
        <v>4.9792531120324153</v>
      </c>
      <c r="D14" s="24">
        <f>Hilfsrechnungen!J17</f>
        <v>4.5471769609697921</v>
      </c>
      <c r="E14" s="25">
        <f>Hilfsrechnungen!L17</f>
        <v>3.5</v>
      </c>
      <c r="F14" s="8"/>
      <c r="H14" s="10"/>
      <c r="I14" s="40" t="str">
        <f ca="1">IF(Hilfsrechnungen!R22,Hilfsrechnungen!Q26,"")</f>
        <v/>
      </c>
      <c r="J14" s="10"/>
      <c r="K14" s="10"/>
      <c r="L14" s="80"/>
      <c r="M14" s="80"/>
      <c r="N14" s="80"/>
    </row>
    <row r="15" spans="1:14" x14ac:dyDescent="0.2">
      <c r="A15" s="19">
        <f>Eingabe!A15</f>
        <v>12</v>
      </c>
      <c r="B15" s="20">
        <f>Hilfsrechnungen!Z18</f>
        <v>69</v>
      </c>
      <c r="C15" s="23">
        <f>Hilfsrechnungen!I18</f>
        <v>5.4711246200890056</v>
      </c>
      <c r="D15" s="24">
        <f>Hilfsrechnungen!J18</f>
        <v>4.6180758017508783</v>
      </c>
      <c r="E15" s="25">
        <f>Hilfsrechnungen!L18</f>
        <v>4</v>
      </c>
      <c r="F15" s="8"/>
      <c r="H15" s="10"/>
      <c r="I15" s="10"/>
      <c r="J15" s="10"/>
      <c r="K15" s="10"/>
      <c r="L15" s="80"/>
      <c r="M15" s="80"/>
      <c r="N15" s="80"/>
    </row>
    <row r="16" spans="1:14" x14ac:dyDescent="0.2">
      <c r="A16" s="19">
        <f>Eingabe!A16</f>
        <v>13</v>
      </c>
      <c r="B16" s="20">
        <f>Hilfsrechnungen!Z19</f>
        <v>75.999999999997897</v>
      </c>
      <c r="C16" s="23">
        <f>Hilfsrechnungen!I19</f>
        <v>6.7696440564000229</v>
      </c>
      <c r="D16" s="24">
        <f>Hilfsrechnungen!J19</f>
        <v>4.7899565427336803</v>
      </c>
      <c r="E16" s="25">
        <f>Hilfsrechnungen!L19</f>
        <v>5</v>
      </c>
      <c r="F16" s="8"/>
      <c r="H16" s="10"/>
      <c r="I16" s="70" t="s">
        <v>50</v>
      </c>
      <c r="J16" s="13">
        <f ca="1">Hilfsrechnungen!O9</f>
        <v>5.5615903651152889</v>
      </c>
      <c r="K16" s="10" t="s">
        <v>20</v>
      </c>
      <c r="L16" s="78" t="s">
        <v>35</v>
      </c>
      <c r="M16" s="82">
        <f ca="1">J16/2</f>
        <v>2.7807951825576445</v>
      </c>
      <c r="N16" s="80" t="s">
        <v>20</v>
      </c>
    </row>
    <row r="17" spans="1:14" x14ac:dyDescent="0.2">
      <c r="A17" s="19">
        <f>Eingabe!A17</f>
        <v>14</v>
      </c>
      <c r="B17" s="20">
        <f>Hilfsrechnungen!Z20</f>
        <v>81.000000000001876</v>
      </c>
      <c r="C17" s="23">
        <f>Hilfsrechnungen!I20</f>
        <v>5.102763997170034</v>
      </c>
      <c r="D17" s="24">
        <f>Hilfsrechnungen!J20</f>
        <v>4.8119700748139635</v>
      </c>
      <c r="E17" s="25">
        <f>Hilfsrechnungen!L20</f>
        <v>5</v>
      </c>
      <c r="F17" s="8"/>
      <c r="H17" s="10"/>
      <c r="I17" s="10"/>
      <c r="J17" s="10"/>
      <c r="K17" s="10"/>
      <c r="L17" s="80"/>
      <c r="M17" s="80"/>
      <c r="N17" s="80"/>
    </row>
    <row r="18" spans="1:14" x14ac:dyDescent="0.2">
      <c r="A18" s="19">
        <f>Eingabe!A18</f>
        <v>15</v>
      </c>
      <c r="B18" s="20">
        <f>Hilfsrechnungen!Z21</f>
        <v>87.999999999999773</v>
      </c>
      <c r="C18" s="23">
        <f>Hilfsrechnungen!I21</f>
        <v>5.6820744081185248</v>
      </c>
      <c r="D18" s="24">
        <f>Hilfsrechnungen!J21</f>
        <v>4.8826979472150684</v>
      </c>
      <c r="E18" s="25">
        <f>Hilfsrechnungen!L21</f>
        <v>5</v>
      </c>
      <c r="F18" s="8"/>
      <c r="H18" s="10"/>
      <c r="I18" s="74" t="s">
        <v>166</v>
      </c>
      <c r="J18" s="10"/>
      <c r="K18" s="10"/>
      <c r="L18" s="81"/>
      <c r="M18" s="81"/>
      <c r="N18" s="81"/>
    </row>
    <row r="19" spans="1:14" x14ac:dyDescent="0.2">
      <c r="A19" s="19">
        <f>Eingabe!A19</f>
        <v>16</v>
      </c>
      <c r="B19" s="20">
        <f>Hilfsrechnungen!Z22</f>
        <v>91.000000000000242</v>
      </c>
      <c r="C19" s="23">
        <f>Hilfsrechnungen!I22</f>
        <v>3.5643564356420674</v>
      </c>
      <c r="D19" s="24">
        <f>Hilfsrechnungen!J22</f>
        <v>4.8133356485509085</v>
      </c>
      <c r="E19" s="25">
        <f>Hilfsrechnungen!L22</f>
        <v>5</v>
      </c>
      <c r="F19" s="8"/>
      <c r="H19" s="10"/>
      <c r="I19" s="11" t="s">
        <v>41</v>
      </c>
      <c r="J19" s="13">
        <f ca="1">Hilfsrechnungen!P12</f>
        <v>2.8514878170114426</v>
      </c>
      <c r="K19" s="12" t="s">
        <v>20</v>
      </c>
      <c r="L19" s="83" t="s">
        <v>35</v>
      </c>
      <c r="M19" s="82">
        <f ca="1">Hilfsrechnungen!P10</f>
        <v>1.4257439085057213</v>
      </c>
      <c r="N19" s="80" t="s">
        <v>20</v>
      </c>
    </row>
    <row r="20" spans="1:14" x14ac:dyDescent="0.2">
      <c r="A20" s="19">
        <f>Eingabe!A20</f>
        <v>17</v>
      </c>
      <c r="B20" s="20">
        <f>Hilfsrechnungen!Z23</f>
        <v>93.999999999996959</v>
      </c>
      <c r="C20" s="23">
        <f>Hilfsrechnungen!I23</f>
        <v>2.9979181124118672</v>
      </c>
      <c r="D20" s="24">
        <f>Hilfsrechnungen!J23</f>
        <v>4.7064591248926906</v>
      </c>
      <c r="E20" s="25">
        <f>Hilfsrechnungen!L23</f>
        <v>5</v>
      </c>
      <c r="F20" s="8"/>
      <c r="H20" s="10"/>
      <c r="I20" s="11" t="s">
        <v>42</v>
      </c>
      <c r="J20" s="13">
        <f ca="1">Hilfsrechnungen!P14</f>
        <v>5.7029756340228852</v>
      </c>
      <c r="K20" s="12" t="s">
        <v>20</v>
      </c>
      <c r="L20" s="83" t="s">
        <v>35</v>
      </c>
      <c r="M20" s="82">
        <f ca="1">Hilfsrechnungen!P12</f>
        <v>2.8514878170114426</v>
      </c>
      <c r="N20" s="80" t="s">
        <v>20</v>
      </c>
    </row>
    <row r="21" spans="1:14" x14ac:dyDescent="0.2">
      <c r="A21" s="19">
        <f>Eingabe!A21</f>
        <v>18</v>
      </c>
      <c r="B21" s="20">
        <f>Hilfsrechnungen!Z24</f>
        <v>99.000000000000938</v>
      </c>
      <c r="C21" s="23">
        <f>Hilfsrechnungen!I24</f>
        <v>5.0349650349731405</v>
      </c>
      <c r="D21" s="24">
        <f>Hilfsrechnungen!J24</f>
        <v>4.7245918091639174</v>
      </c>
      <c r="E21" s="25">
        <f>Hilfsrechnungen!L24</f>
        <v>5</v>
      </c>
      <c r="F21" s="8"/>
      <c r="H21" s="10"/>
      <c r="I21" s="11" t="s">
        <v>43</v>
      </c>
      <c r="J21" s="13">
        <f ca="1">Hilfsrechnungen!P15</f>
        <v>8.5544634510343283</v>
      </c>
      <c r="K21" s="12" t="s">
        <v>20</v>
      </c>
      <c r="L21" s="83" t="s">
        <v>35</v>
      </c>
      <c r="M21" s="82">
        <f ca="1">Hilfsrechnungen!P13</f>
        <v>4.2772317255171641</v>
      </c>
      <c r="N21" s="80" t="s">
        <v>20</v>
      </c>
    </row>
    <row r="22" spans="1:14" x14ac:dyDescent="0.2">
      <c r="A22" s="19">
        <f>Eingabe!A22</f>
        <v>19</v>
      </c>
      <c r="B22" s="20">
        <f>Hilfsrechnungen!Z25</f>
        <v>102.00000000000141</v>
      </c>
      <c r="C22" s="23">
        <f>Hilfsrechnungen!I25</f>
        <v>3.0273300630708375</v>
      </c>
      <c r="D22" s="24">
        <f>Hilfsrechnungen!J25</f>
        <v>4.6359844881836691</v>
      </c>
      <c r="E22" s="25">
        <f>Hilfsrechnungen!L25</f>
        <v>4.5</v>
      </c>
      <c r="F22" s="8"/>
      <c r="H22" s="10"/>
      <c r="I22" s="10"/>
      <c r="J22" s="10"/>
      <c r="K22" s="10"/>
      <c r="L22" s="3"/>
      <c r="M22" s="3"/>
      <c r="N22" s="3"/>
    </row>
    <row r="23" spans="1:14" x14ac:dyDescent="0.2">
      <c r="A23" s="19">
        <f>Eingabe!A23</f>
        <v>20</v>
      </c>
      <c r="B23" s="20">
        <f>Hilfsrechnungen!Z26</f>
        <v>105.00000000000188</v>
      </c>
      <c r="C23" s="23">
        <f>Hilfsrechnungen!I26</f>
        <v>2.8571428571551829</v>
      </c>
      <c r="D23" s="24">
        <f>Hilfsrechnungen!J26</f>
        <v>4.5427442279706565</v>
      </c>
      <c r="E23" s="25">
        <f>Hilfsrechnungen!L26</f>
        <v>4</v>
      </c>
      <c r="F23" s="8"/>
      <c r="H23" s="10"/>
      <c r="I23" s="10" t="s">
        <v>170</v>
      </c>
      <c r="J23" s="10"/>
      <c r="K23" s="10"/>
      <c r="L23" s="3"/>
      <c r="M23" s="3"/>
      <c r="N23" s="3"/>
    </row>
    <row r="24" spans="1:14" x14ac:dyDescent="0.2">
      <c r="A24" s="19">
        <f>Eingabe!A24</f>
        <v>21</v>
      </c>
      <c r="B24" s="20">
        <f>Hilfsrechnungen!Z27</f>
        <v>108.9999999999993</v>
      </c>
      <c r="C24" s="23">
        <f>Hilfsrechnungen!I27</f>
        <v>3.6664544875666909</v>
      </c>
      <c r="D24" s="24">
        <f>Hilfsrechnungen!J27</f>
        <v>4.4974849590690047</v>
      </c>
      <c r="E24" s="25">
        <f>Hilfsrechnungen!L27</f>
        <v>4</v>
      </c>
      <c r="F24" s="8"/>
      <c r="H24" s="10"/>
      <c r="I24" s="10" t="s">
        <v>171</v>
      </c>
      <c r="J24" s="10"/>
      <c r="K24" s="10"/>
      <c r="L24" s="3"/>
      <c r="M24" s="3"/>
      <c r="N24" s="3"/>
    </row>
    <row r="25" spans="1:14" x14ac:dyDescent="0.2">
      <c r="A25" s="19">
        <f>Eingabe!A25</f>
        <v>22</v>
      </c>
      <c r="B25" s="20">
        <f>Hilfsrechnungen!Z28</f>
        <v>112.99999999999673</v>
      </c>
      <c r="C25" s="23">
        <f>Hilfsrechnungen!I28</f>
        <v>4.7920133111468619</v>
      </c>
      <c r="D25" s="24">
        <f>Hilfsrechnungen!J28</f>
        <v>4.5086814889781559</v>
      </c>
      <c r="E25" s="25">
        <f>Hilfsrechnungen!L28</f>
        <v>3.5</v>
      </c>
      <c r="F25" s="8"/>
      <c r="H25" s="10"/>
      <c r="I25" s="10" t="s">
        <v>172</v>
      </c>
      <c r="J25" s="10"/>
      <c r="K25" s="10"/>
      <c r="L25" s="3"/>
      <c r="M25" s="3"/>
      <c r="N25" s="3"/>
    </row>
    <row r="26" spans="1:14" x14ac:dyDescent="0.2">
      <c r="A26" s="19">
        <f>Eingabe!A26</f>
        <v>23</v>
      </c>
      <c r="B26" s="20">
        <f>Hilfsrechnungen!Z29</f>
        <v>115.9999999999972</v>
      </c>
      <c r="C26" s="23">
        <f>Hilfsrechnungen!I29</f>
        <v>3.0989956958470422</v>
      </c>
      <c r="D26" s="24">
        <f>Hilfsrechnungen!J29</f>
        <v>4.4491563929365849</v>
      </c>
      <c r="E26" s="25">
        <f>Hilfsrechnungen!L29</f>
        <v>3.5</v>
      </c>
      <c r="F26" s="8"/>
      <c r="H26" s="10"/>
      <c r="I26" s="10" t="s">
        <v>173</v>
      </c>
      <c r="J26" s="10"/>
      <c r="K26" s="10"/>
      <c r="L26" s="3"/>
      <c r="M26" s="3"/>
      <c r="N26" s="3"/>
    </row>
    <row r="27" spans="1:14" x14ac:dyDescent="0.2">
      <c r="A27" s="19">
        <f>Eingabe!A27</f>
        <v>24</v>
      </c>
      <c r="B27" s="20">
        <f>Hilfsrechnungen!Z30</f>
        <v>120.00000000000422</v>
      </c>
      <c r="C27" s="23">
        <f>Hilfsrechnungen!I30</f>
        <v>3.9157036030079513</v>
      </c>
      <c r="D27" s="24">
        <f>Hilfsrechnungen!J30</f>
        <v>4.4264006495778334</v>
      </c>
      <c r="E27" s="25">
        <f>Hilfsrechnungen!L30</f>
        <v>3.5</v>
      </c>
      <c r="F27" s="8"/>
      <c r="H27" s="10"/>
      <c r="I27" s="10" t="s">
        <v>175</v>
      </c>
      <c r="J27" s="10"/>
      <c r="K27" s="10"/>
      <c r="L27" s="3"/>
      <c r="M27" s="3"/>
      <c r="N27" s="3"/>
    </row>
    <row r="28" spans="1:14" x14ac:dyDescent="0.2">
      <c r="A28" s="19">
        <f>Eingabe!A28</f>
        <v>25</v>
      </c>
      <c r="B28" s="20">
        <f>Hilfsrechnungen!Z31</f>
        <v>123.00000000000469</v>
      </c>
      <c r="C28" s="23">
        <f>Hilfsrechnungen!I31</f>
        <v>2.9937629937431738</v>
      </c>
      <c r="D28" s="24">
        <f>Hilfsrechnungen!J31</f>
        <v>4.3688590753472205</v>
      </c>
      <c r="E28" s="25">
        <f>Hilfsrechnungen!L31</f>
        <v>3.5</v>
      </c>
      <c r="F28" s="8"/>
      <c r="H28" s="10"/>
      <c r="I28" s="10" t="s">
        <v>174</v>
      </c>
      <c r="J28" s="10"/>
      <c r="K28" s="10"/>
      <c r="L28" s="3"/>
      <c r="M28" s="3"/>
      <c r="N28" s="3"/>
    </row>
    <row r="29" spans="1:14" x14ac:dyDescent="0.2">
      <c r="A29" s="19">
        <f>Eingabe!A29</f>
        <v>26</v>
      </c>
      <c r="B29" s="20">
        <f>Hilfsrechnungen!Z32</f>
        <v>127.00000000000212</v>
      </c>
      <c r="C29" s="23">
        <f>Hilfsrechnungen!I32</f>
        <v>4.2043795620661006</v>
      </c>
      <c r="D29" s="24">
        <f>Hilfsrechnungen!J32</f>
        <v>4.3628173847770988</v>
      </c>
      <c r="E29" s="25">
        <f>Hilfsrechnungen!L32</f>
        <v>3.5</v>
      </c>
      <c r="F29" s="8"/>
      <c r="H29" s="10"/>
      <c r="I29" s="10"/>
      <c r="J29" s="10"/>
      <c r="K29" s="10"/>
      <c r="L29" s="3"/>
      <c r="M29" s="3"/>
      <c r="N29" s="3"/>
    </row>
    <row r="30" spans="1:14" x14ac:dyDescent="0.2">
      <c r="A30" s="19">
        <f>Eingabe!A30</f>
        <v>27</v>
      </c>
      <c r="B30" s="20">
        <f>Hilfsrechnungen!Z33</f>
        <v>131.9999999999965</v>
      </c>
      <c r="C30" s="23">
        <f>Hilfsrechnungen!I33</f>
        <v>4.6601941747309814</v>
      </c>
      <c r="D30" s="24">
        <f>Hilfsrechnungen!J33</f>
        <v>4.3746460017504987</v>
      </c>
      <c r="E30" s="25">
        <f>Hilfsrechnungen!L33</f>
        <v>4</v>
      </c>
      <c r="F30" s="8"/>
    </row>
    <row r="31" spans="1:14" x14ac:dyDescent="0.2">
      <c r="A31" s="19">
        <f>Eingabe!A31</f>
        <v>28</v>
      </c>
      <c r="B31" s="20" t="e">
        <f>Hilfsrechnungen!Z34</f>
        <v>#N/A</v>
      </c>
      <c r="C31" s="23" t="e">
        <f>Hilfsrechnungen!I34</f>
        <v>#N/A</v>
      </c>
      <c r="D31" s="24" t="e">
        <f>Hilfsrechnungen!J34</f>
        <v>#N/A</v>
      </c>
      <c r="E31" s="25" t="e">
        <f>Hilfsrechnungen!L34</f>
        <v>#N/A</v>
      </c>
      <c r="F31" s="8"/>
    </row>
    <row r="32" spans="1:14" x14ac:dyDescent="0.2">
      <c r="A32" s="19">
        <f>Eingabe!A32</f>
        <v>29</v>
      </c>
      <c r="B32" s="20" t="e">
        <f>Hilfsrechnungen!Z35</f>
        <v>#N/A</v>
      </c>
      <c r="C32" s="23" t="e">
        <f>Hilfsrechnungen!I35</f>
        <v>#N/A</v>
      </c>
      <c r="D32" s="24" t="e">
        <f>Hilfsrechnungen!J35</f>
        <v>#N/A</v>
      </c>
      <c r="E32" s="25" t="e">
        <f>Hilfsrechnungen!L35</f>
        <v>#N/A</v>
      </c>
      <c r="F32" s="8"/>
    </row>
    <row r="33" spans="1:6" x14ac:dyDescent="0.2">
      <c r="A33" s="19">
        <f>Eingabe!A33</f>
        <v>30</v>
      </c>
      <c r="B33" s="20" t="e">
        <f>Hilfsrechnungen!Z36</f>
        <v>#N/A</v>
      </c>
      <c r="C33" s="23" t="e">
        <f>Hilfsrechnungen!I36</f>
        <v>#N/A</v>
      </c>
      <c r="D33" s="24" t="e">
        <f>Hilfsrechnungen!J36</f>
        <v>#N/A</v>
      </c>
      <c r="E33" s="25" t="e">
        <f>Hilfsrechnungen!L36</f>
        <v>#N/A</v>
      </c>
      <c r="F33" s="8"/>
    </row>
    <row r="34" spans="1:6" x14ac:dyDescent="0.2">
      <c r="A34" s="19">
        <f>Eingabe!A34</f>
        <v>31</v>
      </c>
      <c r="B34" s="20" t="e">
        <f>Hilfsrechnungen!Z37</f>
        <v>#N/A</v>
      </c>
      <c r="C34" s="23" t="e">
        <f>Hilfsrechnungen!I37</f>
        <v>#N/A</v>
      </c>
      <c r="D34" s="24" t="e">
        <f>Hilfsrechnungen!J37</f>
        <v>#N/A</v>
      </c>
      <c r="E34" s="25" t="e">
        <f>Hilfsrechnungen!L37</f>
        <v>#N/A</v>
      </c>
      <c r="F34" s="8"/>
    </row>
    <row r="35" spans="1:6" x14ac:dyDescent="0.2">
      <c r="A35" s="19">
        <f>Eingabe!A35</f>
        <v>32</v>
      </c>
      <c r="B35" s="20" t="e">
        <f>Hilfsrechnungen!Z38</f>
        <v>#N/A</v>
      </c>
      <c r="C35" s="23" t="e">
        <f>Hilfsrechnungen!I38</f>
        <v>#N/A</v>
      </c>
      <c r="D35" s="24" t="e">
        <f>Hilfsrechnungen!J38</f>
        <v>#N/A</v>
      </c>
      <c r="E35" s="25" t="e">
        <f>Hilfsrechnungen!L38</f>
        <v>#N/A</v>
      </c>
      <c r="F35" s="8"/>
    </row>
    <row r="36" spans="1:6" x14ac:dyDescent="0.2">
      <c r="A36" s="19">
        <f>Eingabe!A36</f>
        <v>33</v>
      </c>
      <c r="B36" s="20" t="e">
        <f>Hilfsrechnungen!Z39</f>
        <v>#N/A</v>
      </c>
      <c r="C36" s="23" t="e">
        <f>Hilfsrechnungen!I39</f>
        <v>#N/A</v>
      </c>
      <c r="D36" s="24" t="e">
        <f>Hilfsrechnungen!J39</f>
        <v>#N/A</v>
      </c>
      <c r="E36" s="25" t="e">
        <f>Hilfsrechnungen!L39</f>
        <v>#N/A</v>
      </c>
      <c r="F36" s="8"/>
    </row>
    <row r="37" spans="1:6" x14ac:dyDescent="0.2">
      <c r="A37" s="19">
        <f>Eingabe!A37</f>
        <v>34</v>
      </c>
      <c r="B37" s="20" t="e">
        <f>Hilfsrechnungen!Z40</f>
        <v>#N/A</v>
      </c>
      <c r="C37" s="23" t="e">
        <f>Hilfsrechnungen!I40</f>
        <v>#N/A</v>
      </c>
      <c r="D37" s="24" t="e">
        <f>Hilfsrechnungen!J40</f>
        <v>#N/A</v>
      </c>
      <c r="E37" s="25" t="e">
        <f>Hilfsrechnungen!L40</f>
        <v>#N/A</v>
      </c>
      <c r="F37" s="8"/>
    </row>
    <row r="38" spans="1:6" x14ac:dyDescent="0.2">
      <c r="A38" s="19">
        <f>Eingabe!A38</f>
        <v>35</v>
      </c>
      <c r="B38" s="20" t="e">
        <f>Hilfsrechnungen!Z41</f>
        <v>#N/A</v>
      </c>
      <c r="C38" s="23" t="e">
        <f>Hilfsrechnungen!I41</f>
        <v>#N/A</v>
      </c>
      <c r="D38" s="24" t="e">
        <f>Hilfsrechnungen!J41</f>
        <v>#N/A</v>
      </c>
      <c r="E38" s="25" t="e">
        <f>Hilfsrechnungen!L41</f>
        <v>#N/A</v>
      </c>
      <c r="F38" s="8"/>
    </row>
    <row r="39" spans="1:6" x14ac:dyDescent="0.2">
      <c r="A39" s="19">
        <f>Eingabe!A39</f>
        <v>36</v>
      </c>
      <c r="B39" s="20" t="e">
        <f>Hilfsrechnungen!Z42</f>
        <v>#N/A</v>
      </c>
      <c r="C39" s="23" t="e">
        <f>Hilfsrechnungen!I42</f>
        <v>#N/A</v>
      </c>
      <c r="D39" s="24" t="e">
        <f>Hilfsrechnungen!J42</f>
        <v>#N/A</v>
      </c>
      <c r="E39" s="25" t="e">
        <f>Hilfsrechnungen!L42</f>
        <v>#N/A</v>
      </c>
      <c r="F39" s="8"/>
    </row>
    <row r="40" spans="1:6" x14ac:dyDescent="0.2">
      <c r="A40" s="19">
        <f>Eingabe!A40</f>
        <v>37</v>
      </c>
      <c r="B40" s="20" t="e">
        <f>Hilfsrechnungen!Z43</f>
        <v>#N/A</v>
      </c>
      <c r="C40" s="23" t="e">
        <f>Hilfsrechnungen!I43</f>
        <v>#N/A</v>
      </c>
      <c r="D40" s="24" t="e">
        <f>Hilfsrechnungen!J43</f>
        <v>#N/A</v>
      </c>
      <c r="E40" s="25" t="e">
        <f>Hilfsrechnungen!L43</f>
        <v>#N/A</v>
      </c>
      <c r="F40" s="8"/>
    </row>
    <row r="41" spans="1:6" x14ac:dyDescent="0.2">
      <c r="A41" s="19">
        <f>Eingabe!A41</f>
        <v>38</v>
      </c>
      <c r="B41" s="20" t="e">
        <f>Hilfsrechnungen!Z44</f>
        <v>#N/A</v>
      </c>
      <c r="C41" s="23" t="e">
        <f>Hilfsrechnungen!I44</f>
        <v>#N/A</v>
      </c>
      <c r="D41" s="24" t="e">
        <f>Hilfsrechnungen!J44</f>
        <v>#N/A</v>
      </c>
      <c r="E41" s="25" t="e">
        <f>Hilfsrechnungen!L44</f>
        <v>#N/A</v>
      </c>
      <c r="F41" s="8"/>
    </row>
    <row r="42" spans="1:6" x14ac:dyDescent="0.2">
      <c r="A42" s="19">
        <f>Eingabe!A42</f>
        <v>39</v>
      </c>
      <c r="B42" s="20" t="e">
        <f>Hilfsrechnungen!Z45</f>
        <v>#N/A</v>
      </c>
      <c r="C42" s="23" t="e">
        <f>Hilfsrechnungen!I45</f>
        <v>#N/A</v>
      </c>
      <c r="D42" s="24" t="e">
        <f>Hilfsrechnungen!J45</f>
        <v>#N/A</v>
      </c>
      <c r="E42" s="25" t="e">
        <f>Hilfsrechnungen!L45</f>
        <v>#N/A</v>
      </c>
      <c r="F42" s="8"/>
    </row>
    <row r="43" spans="1:6" x14ac:dyDescent="0.2">
      <c r="A43" s="19">
        <f>Eingabe!A43</f>
        <v>40</v>
      </c>
      <c r="B43" s="20" t="e">
        <f>Hilfsrechnungen!Z46</f>
        <v>#N/A</v>
      </c>
      <c r="C43" s="23" t="e">
        <f>Hilfsrechnungen!I46</f>
        <v>#N/A</v>
      </c>
      <c r="D43" s="24" t="e">
        <f>Hilfsrechnungen!J46</f>
        <v>#N/A</v>
      </c>
      <c r="E43" s="25" t="e">
        <f>Hilfsrechnungen!L46</f>
        <v>#N/A</v>
      </c>
      <c r="F43" s="8"/>
    </row>
    <row r="44" spans="1:6" x14ac:dyDescent="0.2">
      <c r="A44" s="19">
        <f>Eingabe!A44</f>
        <v>41</v>
      </c>
      <c r="B44" s="20" t="e">
        <f>Hilfsrechnungen!Z47</f>
        <v>#N/A</v>
      </c>
      <c r="C44" s="23" t="e">
        <f>Hilfsrechnungen!I47</f>
        <v>#N/A</v>
      </c>
      <c r="D44" s="24" t="e">
        <f>Hilfsrechnungen!J47</f>
        <v>#N/A</v>
      </c>
      <c r="E44" s="25" t="e">
        <f>Hilfsrechnungen!L47</f>
        <v>#N/A</v>
      </c>
      <c r="F44" s="8"/>
    </row>
    <row r="45" spans="1:6" x14ac:dyDescent="0.2">
      <c r="A45" s="19">
        <f>Eingabe!A45</f>
        <v>42</v>
      </c>
      <c r="B45" s="20" t="e">
        <f>Hilfsrechnungen!Z48</f>
        <v>#N/A</v>
      </c>
      <c r="C45" s="23" t="e">
        <f>Hilfsrechnungen!I48</f>
        <v>#N/A</v>
      </c>
      <c r="D45" s="24" t="e">
        <f>Hilfsrechnungen!J48</f>
        <v>#N/A</v>
      </c>
      <c r="E45" s="25" t="e">
        <f>Hilfsrechnungen!L48</f>
        <v>#N/A</v>
      </c>
      <c r="F45" s="8"/>
    </row>
    <row r="46" spans="1:6" x14ac:dyDescent="0.2">
      <c r="A46" s="19">
        <f>Eingabe!A46</f>
        <v>43</v>
      </c>
      <c r="B46" s="20" t="e">
        <f>Hilfsrechnungen!Z49</f>
        <v>#N/A</v>
      </c>
      <c r="C46" s="23" t="e">
        <f>Hilfsrechnungen!I49</f>
        <v>#N/A</v>
      </c>
      <c r="D46" s="24" t="e">
        <f>Hilfsrechnungen!J49</f>
        <v>#N/A</v>
      </c>
      <c r="E46" s="25" t="e">
        <f>Hilfsrechnungen!L49</f>
        <v>#N/A</v>
      </c>
      <c r="F46" s="8"/>
    </row>
    <row r="47" spans="1:6" x14ac:dyDescent="0.2">
      <c r="A47" s="19">
        <f>Eingabe!A47</f>
        <v>44</v>
      </c>
      <c r="B47" s="20" t="e">
        <f>Hilfsrechnungen!Z50</f>
        <v>#N/A</v>
      </c>
      <c r="C47" s="23" t="e">
        <f>Hilfsrechnungen!I50</f>
        <v>#N/A</v>
      </c>
      <c r="D47" s="24" t="e">
        <f>Hilfsrechnungen!J50</f>
        <v>#N/A</v>
      </c>
      <c r="E47" s="25" t="e">
        <f>Hilfsrechnungen!L50</f>
        <v>#N/A</v>
      </c>
      <c r="F47" s="8"/>
    </row>
    <row r="48" spans="1:6" x14ac:dyDescent="0.2">
      <c r="A48" s="19">
        <f>Eingabe!A48</f>
        <v>45</v>
      </c>
      <c r="B48" s="20" t="e">
        <f>Hilfsrechnungen!Z51</f>
        <v>#N/A</v>
      </c>
      <c r="C48" s="23" t="e">
        <f>Hilfsrechnungen!I51</f>
        <v>#N/A</v>
      </c>
      <c r="D48" s="24" t="e">
        <f>Hilfsrechnungen!J51</f>
        <v>#N/A</v>
      </c>
      <c r="E48" s="25" t="e">
        <f>Hilfsrechnungen!L51</f>
        <v>#N/A</v>
      </c>
      <c r="F48" s="8"/>
    </row>
    <row r="49" spans="1:6" x14ac:dyDescent="0.2">
      <c r="A49" s="19">
        <f>Eingabe!A49</f>
        <v>46</v>
      </c>
      <c r="B49" s="20" t="e">
        <f>Hilfsrechnungen!Z52</f>
        <v>#N/A</v>
      </c>
      <c r="C49" s="23" t="e">
        <f>Hilfsrechnungen!I52</f>
        <v>#N/A</v>
      </c>
      <c r="D49" s="24" t="e">
        <f>Hilfsrechnungen!J52</f>
        <v>#N/A</v>
      </c>
      <c r="E49" s="25" t="e">
        <f>Hilfsrechnungen!L52</f>
        <v>#N/A</v>
      </c>
      <c r="F49" s="8"/>
    </row>
    <row r="50" spans="1:6" x14ac:dyDescent="0.2">
      <c r="A50" s="19">
        <f>Eingabe!A50</f>
        <v>47</v>
      </c>
      <c r="B50" s="20" t="e">
        <f>Hilfsrechnungen!Z53</f>
        <v>#N/A</v>
      </c>
      <c r="C50" s="23" t="e">
        <f>Hilfsrechnungen!I53</f>
        <v>#N/A</v>
      </c>
      <c r="D50" s="24" t="e">
        <f>Hilfsrechnungen!J53</f>
        <v>#N/A</v>
      </c>
      <c r="E50" s="25" t="e">
        <f>Hilfsrechnungen!L53</f>
        <v>#N/A</v>
      </c>
      <c r="F50" s="8"/>
    </row>
    <row r="51" spans="1:6" x14ac:dyDescent="0.2">
      <c r="A51" s="19">
        <f>Eingabe!A51</f>
        <v>48</v>
      </c>
      <c r="B51" s="20" t="e">
        <f>Hilfsrechnungen!Z54</f>
        <v>#N/A</v>
      </c>
      <c r="C51" s="23" t="e">
        <f>Hilfsrechnungen!I54</f>
        <v>#N/A</v>
      </c>
      <c r="D51" s="24" t="e">
        <f>Hilfsrechnungen!J54</f>
        <v>#N/A</v>
      </c>
      <c r="E51" s="25" t="e">
        <f>Hilfsrechnungen!L54</f>
        <v>#N/A</v>
      </c>
      <c r="F51" s="8"/>
    </row>
    <row r="52" spans="1:6" x14ac:dyDescent="0.2">
      <c r="A52" s="19">
        <f>Eingabe!A52</f>
        <v>49</v>
      </c>
      <c r="B52" s="20" t="e">
        <f>Hilfsrechnungen!Z55</f>
        <v>#N/A</v>
      </c>
      <c r="C52" s="23" t="e">
        <f>Hilfsrechnungen!I55</f>
        <v>#N/A</v>
      </c>
      <c r="D52" s="24" t="e">
        <f>Hilfsrechnungen!J55</f>
        <v>#N/A</v>
      </c>
      <c r="E52" s="25" t="e">
        <f>Hilfsrechnungen!L55</f>
        <v>#N/A</v>
      </c>
      <c r="F52" s="8"/>
    </row>
    <row r="53" spans="1:6" x14ac:dyDescent="0.2">
      <c r="A53" s="19">
        <f>Eingabe!A53</f>
        <v>50</v>
      </c>
      <c r="B53" s="20" t="e">
        <f>Hilfsrechnungen!Z56</f>
        <v>#N/A</v>
      </c>
      <c r="C53" s="23" t="e">
        <f>Hilfsrechnungen!I56</f>
        <v>#N/A</v>
      </c>
      <c r="D53" s="24" t="e">
        <f>Hilfsrechnungen!J56</f>
        <v>#N/A</v>
      </c>
      <c r="E53" s="25" t="e">
        <f>Hilfsrechnungen!L56</f>
        <v>#N/A</v>
      </c>
      <c r="F53" s="8"/>
    </row>
    <row r="54" spans="1:6" x14ac:dyDescent="0.2">
      <c r="A54" s="19">
        <f>Eingabe!A54</f>
        <v>51</v>
      </c>
      <c r="B54" s="20" t="e">
        <f>Hilfsrechnungen!Z57</f>
        <v>#N/A</v>
      </c>
      <c r="C54" s="23" t="e">
        <f>Hilfsrechnungen!I57</f>
        <v>#N/A</v>
      </c>
      <c r="D54" s="24" t="e">
        <f>Hilfsrechnungen!J57</f>
        <v>#N/A</v>
      </c>
      <c r="E54" s="25" t="e">
        <f>Hilfsrechnungen!L57</f>
        <v>#N/A</v>
      </c>
      <c r="F54" s="8"/>
    </row>
    <row r="55" spans="1:6" x14ac:dyDescent="0.2">
      <c r="A55" s="19">
        <f>Eingabe!A55</f>
        <v>52</v>
      </c>
      <c r="B55" s="20" t="e">
        <f>Hilfsrechnungen!Z58</f>
        <v>#N/A</v>
      </c>
      <c r="C55" s="23" t="e">
        <f>Hilfsrechnungen!I58</f>
        <v>#N/A</v>
      </c>
      <c r="D55" s="24" t="e">
        <f>Hilfsrechnungen!J58</f>
        <v>#N/A</v>
      </c>
      <c r="E55" s="25" t="e">
        <f>Hilfsrechnungen!L58</f>
        <v>#N/A</v>
      </c>
      <c r="F55" s="8"/>
    </row>
    <row r="56" spans="1:6" x14ac:dyDescent="0.2">
      <c r="A56" s="19">
        <f>Eingabe!A56</f>
        <v>53</v>
      </c>
      <c r="B56" s="20" t="e">
        <f>Hilfsrechnungen!Z59</f>
        <v>#N/A</v>
      </c>
      <c r="C56" s="23" t="e">
        <f>Hilfsrechnungen!I59</f>
        <v>#N/A</v>
      </c>
      <c r="D56" s="24" t="e">
        <f>Hilfsrechnungen!J59</f>
        <v>#N/A</v>
      </c>
      <c r="E56" s="25" t="e">
        <f>Hilfsrechnungen!L59</f>
        <v>#N/A</v>
      </c>
      <c r="F56" s="8"/>
    </row>
    <row r="57" spans="1:6" x14ac:dyDescent="0.2">
      <c r="A57" s="19">
        <f>Eingabe!A57</f>
        <v>54</v>
      </c>
      <c r="B57" s="20" t="e">
        <f>Hilfsrechnungen!Z60</f>
        <v>#N/A</v>
      </c>
      <c r="C57" s="23" t="e">
        <f>Hilfsrechnungen!I60</f>
        <v>#N/A</v>
      </c>
      <c r="D57" s="24" t="e">
        <f>Hilfsrechnungen!J60</f>
        <v>#N/A</v>
      </c>
      <c r="E57" s="25" t="e">
        <f>Hilfsrechnungen!L60</f>
        <v>#N/A</v>
      </c>
      <c r="F57" s="8"/>
    </row>
    <row r="58" spans="1:6" x14ac:dyDescent="0.2">
      <c r="A58" s="19">
        <f>Eingabe!A58</f>
        <v>55</v>
      </c>
      <c r="B58" s="20" t="e">
        <f>Hilfsrechnungen!Z61</f>
        <v>#N/A</v>
      </c>
      <c r="C58" s="23" t="e">
        <f>Hilfsrechnungen!I61</f>
        <v>#N/A</v>
      </c>
      <c r="D58" s="24" t="e">
        <f>Hilfsrechnungen!J61</f>
        <v>#N/A</v>
      </c>
      <c r="E58" s="25" t="e">
        <f>Hilfsrechnungen!L61</f>
        <v>#N/A</v>
      </c>
      <c r="F58" s="8"/>
    </row>
    <row r="59" spans="1:6" x14ac:dyDescent="0.2">
      <c r="A59" s="19">
        <f>Eingabe!A59</f>
        <v>56</v>
      </c>
      <c r="B59" s="20" t="e">
        <f>Hilfsrechnungen!Z62</f>
        <v>#N/A</v>
      </c>
      <c r="C59" s="23" t="e">
        <f>Hilfsrechnungen!I62</f>
        <v>#N/A</v>
      </c>
      <c r="D59" s="24" t="e">
        <f>Hilfsrechnungen!J62</f>
        <v>#N/A</v>
      </c>
      <c r="E59" s="25" t="e">
        <f>Hilfsrechnungen!L62</f>
        <v>#N/A</v>
      </c>
      <c r="F59" s="8"/>
    </row>
    <row r="60" spans="1:6" x14ac:dyDescent="0.2">
      <c r="A60" s="19">
        <f>Eingabe!A60</f>
        <v>57</v>
      </c>
      <c r="B60" s="20" t="e">
        <f>Hilfsrechnungen!Z63</f>
        <v>#N/A</v>
      </c>
      <c r="C60" s="23" t="e">
        <f>Hilfsrechnungen!I63</f>
        <v>#N/A</v>
      </c>
      <c r="D60" s="24" t="e">
        <f>Hilfsrechnungen!J63</f>
        <v>#N/A</v>
      </c>
      <c r="E60" s="25" t="e">
        <f>Hilfsrechnungen!L63</f>
        <v>#N/A</v>
      </c>
      <c r="F60" s="8"/>
    </row>
    <row r="61" spans="1:6" x14ac:dyDescent="0.2">
      <c r="A61" s="19">
        <f>Eingabe!A61</f>
        <v>58</v>
      </c>
      <c r="B61" s="20" t="e">
        <f>Hilfsrechnungen!Z64</f>
        <v>#N/A</v>
      </c>
      <c r="C61" s="23" t="e">
        <f>Hilfsrechnungen!I64</f>
        <v>#N/A</v>
      </c>
      <c r="D61" s="24" t="e">
        <f>Hilfsrechnungen!J64</f>
        <v>#N/A</v>
      </c>
      <c r="E61" s="25" t="e">
        <f>Hilfsrechnungen!L64</f>
        <v>#N/A</v>
      </c>
      <c r="F61" s="8"/>
    </row>
    <row r="62" spans="1:6" x14ac:dyDescent="0.2">
      <c r="A62" s="19">
        <f>Eingabe!A62</f>
        <v>59</v>
      </c>
      <c r="B62" s="20" t="e">
        <f>Hilfsrechnungen!Z65</f>
        <v>#N/A</v>
      </c>
      <c r="C62" s="23" t="e">
        <f>Hilfsrechnungen!I65</f>
        <v>#N/A</v>
      </c>
      <c r="D62" s="24" t="e">
        <f>Hilfsrechnungen!J65</f>
        <v>#N/A</v>
      </c>
      <c r="E62" s="25" t="e">
        <f>Hilfsrechnungen!L65</f>
        <v>#N/A</v>
      </c>
      <c r="F62" s="8"/>
    </row>
    <row r="63" spans="1:6" x14ac:dyDescent="0.2">
      <c r="A63" s="19">
        <f>Eingabe!A63</f>
        <v>60</v>
      </c>
      <c r="B63" s="20" t="e">
        <f>Hilfsrechnungen!Z66</f>
        <v>#N/A</v>
      </c>
      <c r="C63" s="23" t="e">
        <f>Hilfsrechnungen!I66</f>
        <v>#N/A</v>
      </c>
      <c r="D63" s="24" t="e">
        <f>Hilfsrechnungen!J66</f>
        <v>#N/A</v>
      </c>
      <c r="E63" s="25" t="e">
        <f>Hilfsrechnungen!L66</f>
        <v>#N/A</v>
      </c>
      <c r="F63" s="8"/>
    </row>
    <row r="64" spans="1:6" x14ac:dyDescent="0.2">
      <c r="A64" s="19">
        <f>Eingabe!A64</f>
        <v>61</v>
      </c>
      <c r="B64" s="20" t="e">
        <f>Hilfsrechnungen!Z67</f>
        <v>#N/A</v>
      </c>
      <c r="C64" s="23" t="e">
        <f>Hilfsrechnungen!I67</f>
        <v>#N/A</v>
      </c>
      <c r="D64" s="24" t="e">
        <f>Hilfsrechnungen!J67</f>
        <v>#N/A</v>
      </c>
      <c r="E64" s="25" t="e">
        <f>Hilfsrechnungen!L67</f>
        <v>#N/A</v>
      </c>
      <c r="F64" s="8"/>
    </row>
    <row r="65" spans="1:6" x14ac:dyDescent="0.2">
      <c r="A65" s="19">
        <f>Eingabe!A65</f>
        <v>62</v>
      </c>
      <c r="B65" s="20" t="e">
        <f>Hilfsrechnungen!Z68</f>
        <v>#N/A</v>
      </c>
      <c r="C65" s="23" t="e">
        <f>Hilfsrechnungen!I68</f>
        <v>#N/A</v>
      </c>
      <c r="D65" s="24" t="e">
        <f>Hilfsrechnungen!J68</f>
        <v>#N/A</v>
      </c>
      <c r="E65" s="25" t="e">
        <f>Hilfsrechnungen!L68</f>
        <v>#N/A</v>
      </c>
      <c r="F65" s="8"/>
    </row>
    <row r="66" spans="1:6" x14ac:dyDescent="0.2">
      <c r="A66" s="19">
        <f>Eingabe!A66</f>
        <v>63</v>
      </c>
      <c r="B66" s="20" t="e">
        <f>Hilfsrechnungen!Z69</f>
        <v>#N/A</v>
      </c>
      <c r="C66" s="23" t="e">
        <f>Hilfsrechnungen!I69</f>
        <v>#N/A</v>
      </c>
      <c r="D66" s="24" t="e">
        <f>Hilfsrechnungen!J69</f>
        <v>#N/A</v>
      </c>
      <c r="E66" s="25" t="e">
        <f>Hilfsrechnungen!L69</f>
        <v>#N/A</v>
      </c>
      <c r="F66" s="8"/>
    </row>
    <row r="67" spans="1:6" x14ac:dyDescent="0.2">
      <c r="A67" s="19">
        <f>Eingabe!A67</f>
        <v>64</v>
      </c>
      <c r="B67" s="20" t="e">
        <f>Hilfsrechnungen!Z70</f>
        <v>#N/A</v>
      </c>
      <c r="C67" s="23" t="e">
        <f>Hilfsrechnungen!I70</f>
        <v>#N/A</v>
      </c>
      <c r="D67" s="24" t="e">
        <f>Hilfsrechnungen!J70</f>
        <v>#N/A</v>
      </c>
      <c r="E67" s="25" t="e">
        <f>Hilfsrechnungen!L70</f>
        <v>#N/A</v>
      </c>
      <c r="F67" s="8"/>
    </row>
    <row r="68" spans="1:6" x14ac:dyDescent="0.2">
      <c r="A68" s="19">
        <f>Eingabe!A68</f>
        <v>65</v>
      </c>
      <c r="B68" s="20" t="e">
        <f>Hilfsrechnungen!Z71</f>
        <v>#N/A</v>
      </c>
      <c r="C68" s="23" t="e">
        <f>Hilfsrechnungen!I71</f>
        <v>#N/A</v>
      </c>
      <c r="D68" s="24" t="e">
        <f>Hilfsrechnungen!J71</f>
        <v>#N/A</v>
      </c>
      <c r="E68" s="25" t="e">
        <f>Hilfsrechnungen!L71</f>
        <v>#N/A</v>
      </c>
      <c r="F68" s="8"/>
    </row>
    <row r="69" spans="1:6" x14ac:dyDescent="0.2">
      <c r="A69" s="19">
        <f>Eingabe!A69</f>
        <v>66</v>
      </c>
      <c r="B69" s="20" t="e">
        <f>Hilfsrechnungen!Z72</f>
        <v>#N/A</v>
      </c>
      <c r="C69" s="23" t="e">
        <f>Hilfsrechnungen!I72</f>
        <v>#N/A</v>
      </c>
      <c r="D69" s="24" t="e">
        <f>Hilfsrechnungen!J72</f>
        <v>#N/A</v>
      </c>
      <c r="E69" s="25" t="e">
        <f>Hilfsrechnungen!L72</f>
        <v>#N/A</v>
      </c>
      <c r="F69" s="8"/>
    </row>
    <row r="70" spans="1:6" x14ac:dyDescent="0.2">
      <c r="A70" s="19">
        <f>Eingabe!A70</f>
        <v>67</v>
      </c>
      <c r="B70" s="20" t="e">
        <f>Hilfsrechnungen!Z73</f>
        <v>#N/A</v>
      </c>
      <c r="C70" s="23" t="e">
        <f>Hilfsrechnungen!I73</f>
        <v>#N/A</v>
      </c>
      <c r="D70" s="24" t="e">
        <f>Hilfsrechnungen!J73</f>
        <v>#N/A</v>
      </c>
      <c r="E70" s="25" t="e">
        <f>Hilfsrechnungen!L73</f>
        <v>#N/A</v>
      </c>
      <c r="F70" s="8"/>
    </row>
    <row r="71" spans="1:6" x14ac:dyDescent="0.2">
      <c r="A71" s="19">
        <f>Eingabe!A71</f>
        <v>68</v>
      </c>
      <c r="B71" s="20" t="e">
        <f>Hilfsrechnungen!Z74</f>
        <v>#N/A</v>
      </c>
      <c r="C71" s="23" t="e">
        <f>Hilfsrechnungen!I74</f>
        <v>#N/A</v>
      </c>
      <c r="D71" s="24" t="e">
        <f>Hilfsrechnungen!J74</f>
        <v>#N/A</v>
      </c>
      <c r="E71" s="25" t="e">
        <f>Hilfsrechnungen!L74</f>
        <v>#N/A</v>
      </c>
      <c r="F71" s="8"/>
    </row>
    <row r="72" spans="1:6" x14ac:dyDescent="0.2">
      <c r="A72" s="19">
        <f>Eingabe!A72</f>
        <v>69</v>
      </c>
      <c r="B72" s="20" t="e">
        <f>Hilfsrechnungen!Z75</f>
        <v>#N/A</v>
      </c>
      <c r="C72" s="23" t="e">
        <f>Hilfsrechnungen!I75</f>
        <v>#N/A</v>
      </c>
      <c r="D72" s="24" t="e">
        <f>Hilfsrechnungen!J75</f>
        <v>#N/A</v>
      </c>
      <c r="E72" s="25" t="e">
        <f>Hilfsrechnungen!L75</f>
        <v>#N/A</v>
      </c>
      <c r="F72" s="8"/>
    </row>
    <row r="73" spans="1:6" x14ac:dyDescent="0.2">
      <c r="A73" s="19">
        <f>Eingabe!A73</f>
        <v>70</v>
      </c>
      <c r="B73" s="20" t="e">
        <f>Hilfsrechnungen!Z76</f>
        <v>#N/A</v>
      </c>
      <c r="C73" s="23" t="e">
        <f>Hilfsrechnungen!I76</f>
        <v>#N/A</v>
      </c>
      <c r="D73" s="24" t="e">
        <f>Hilfsrechnungen!J76</f>
        <v>#N/A</v>
      </c>
      <c r="E73" s="25" t="e">
        <f>Hilfsrechnungen!L76</f>
        <v>#N/A</v>
      </c>
      <c r="F73" s="8"/>
    </row>
    <row r="74" spans="1:6" x14ac:dyDescent="0.2">
      <c r="A74" s="19">
        <f>Eingabe!A74</f>
        <v>71</v>
      </c>
      <c r="B74" s="20" t="e">
        <f>Hilfsrechnungen!Z77</f>
        <v>#N/A</v>
      </c>
      <c r="C74" s="23" t="e">
        <f>Hilfsrechnungen!I77</f>
        <v>#N/A</v>
      </c>
      <c r="D74" s="24" t="e">
        <f>Hilfsrechnungen!J77</f>
        <v>#N/A</v>
      </c>
      <c r="E74" s="25" t="e">
        <f>Hilfsrechnungen!L77</f>
        <v>#N/A</v>
      </c>
      <c r="F74" s="8"/>
    </row>
    <row r="75" spans="1:6" x14ac:dyDescent="0.2">
      <c r="A75" s="19">
        <f>Eingabe!A75</f>
        <v>72</v>
      </c>
      <c r="B75" s="20" t="e">
        <f>Hilfsrechnungen!Z78</f>
        <v>#N/A</v>
      </c>
      <c r="C75" s="23" t="e">
        <f>Hilfsrechnungen!I78</f>
        <v>#N/A</v>
      </c>
      <c r="D75" s="24" t="e">
        <f>Hilfsrechnungen!J78</f>
        <v>#N/A</v>
      </c>
      <c r="E75" s="25" t="e">
        <f>Hilfsrechnungen!L78</f>
        <v>#N/A</v>
      </c>
      <c r="F75" s="8"/>
    </row>
    <row r="76" spans="1:6" x14ac:dyDescent="0.2">
      <c r="A76" s="19">
        <f>Eingabe!A76</f>
        <v>73</v>
      </c>
      <c r="B76" s="20" t="e">
        <f>Hilfsrechnungen!Z79</f>
        <v>#N/A</v>
      </c>
      <c r="C76" s="23" t="e">
        <f>Hilfsrechnungen!I79</f>
        <v>#N/A</v>
      </c>
      <c r="D76" s="24" t="e">
        <f>Hilfsrechnungen!J79</f>
        <v>#N/A</v>
      </c>
      <c r="E76" s="25" t="e">
        <f>Hilfsrechnungen!L79</f>
        <v>#N/A</v>
      </c>
      <c r="F76" s="8"/>
    </row>
    <row r="77" spans="1:6" x14ac:dyDescent="0.2">
      <c r="A77" s="19">
        <f>Eingabe!A77</f>
        <v>74</v>
      </c>
      <c r="B77" s="20" t="e">
        <f>Hilfsrechnungen!Z80</f>
        <v>#N/A</v>
      </c>
      <c r="C77" s="23" t="e">
        <f>Hilfsrechnungen!I80</f>
        <v>#N/A</v>
      </c>
      <c r="D77" s="24" t="e">
        <f>Hilfsrechnungen!J80</f>
        <v>#N/A</v>
      </c>
      <c r="E77" s="25" t="e">
        <f>Hilfsrechnungen!L80</f>
        <v>#N/A</v>
      </c>
      <c r="F77" s="8"/>
    </row>
    <row r="78" spans="1:6" x14ac:dyDescent="0.2">
      <c r="A78" s="19">
        <f>Eingabe!A78</f>
        <v>75</v>
      </c>
      <c r="B78" s="20" t="e">
        <f>Hilfsrechnungen!Z81</f>
        <v>#N/A</v>
      </c>
      <c r="C78" s="23" t="e">
        <f>Hilfsrechnungen!I81</f>
        <v>#N/A</v>
      </c>
      <c r="D78" s="24" t="e">
        <f>Hilfsrechnungen!J81</f>
        <v>#N/A</v>
      </c>
      <c r="E78" s="25" t="e">
        <f>Hilfsrechnungen!L81</f>
        <v>#N/A</v>
      </c>
      <c r="F78" s="8"/>
    </row>
    <row r="79" spans="1:6" x14ac:dyDescent="0.2">
      <c r="A79" s="19">
        <f>Eingabe!A79</f>
        <v>76</v>
      </c>
      <c r="B79" s="20" t="e">
        <f>Hilfsrechnungen!Z82</f>
        <v>#N/A</v>
      </c>
      <c r="C79" s="23" t="e">
        <f>Hilfsrechnungen!I82</f>
        <v>#N/A</v>
      </c>
      <c r="D79" s="24" t="e">
        <f>Hilfsrechnungen!J82</f>
        <v>#N/A</v>
      </c>
      <c r="E79" s="25" t="e">
        <f>Hilfsrechnungen!L82</f>
        <v>#N/A</v>
      </c>
      <c r="F79" s="8"/>
    </row>
    <row r="80" spans="1:6" x14ac:dyDescent="0.2">
      <c r="A80" s="19">
        <f>Eingabe!A80</f>
        <v>77</v>
      </c>
      <c r="B80" s="20" t="e">
        <f>Hilfsrechnungen!Z83</f>
        <v>#N/A</v>
      </c>
      <c r="C80" s="23" t="e">
        <f>Hilfsrechnungen!I83</f>
        <v>#N/A</v>
      </c>
      <c r="D80" s="24" t="e">
        <f>Hilfsrechnungen!J83</f>
        <v>#N/A</v>
      </c>
      <c r="E80" s="25" t="e">
        <f>Hilfsrechnungen!L83</f>
        <v>#N/A</v>
      </c>
      <c r="F80" s="8"/>
    </row>
    <row r="81" spans="1:6" x14ac:dyDescent="0.2">
      <c r="A81" s="19">
        <f>Eingabe!A81</f>
        <v>78</v>
      </c>
      <c r="B81" s="20" t="e">
        <f>Hilfsrechnungen!Z84</f>
        <v>#N/A</v>
      </c>
      <c r="C81" s="23" t="e">
        <f>Hilfsrechnungen!I84</f>
        <v>#N/A</v>
      </c>
      <c r="D81" s="24" t="e">
        <f>Hilfsrechnungen!J84</f>
        <v>#N/A</v>
      </c>
      <c r="E81" s="25" t="e">
        <f>Hilfsrechnungen!L84</f>
        <v>#N/A</v>
      </c>
      <c r="F81" s="8"/>
    </row>
    <row r="82" spans="1:6" x14ac:dyDescent="0.2">
      <c r="A82" s="19">
        <f>Eingabe!A82</f>
        <v>79</v>
      </c>
      <c r="B82" s="20" t="e">
        <f>Hilfsrechnungen!Z85</f>
        <v>#N/A</v>
      </c>
      <c r="C82" s="23" t="e">
        <f>Hilfsrechnungen!I85</f>
        <v>#N/A</v>
      </c>
      <c r="D82" s="24" t="e">
        <f>Hilfsrechnungen!J85</f>
        <v>#N/A</v>
      </c>
      <c r="E82" s="25" t="e">
        <f>Hilfsrechnungen!L85</f>
        <v>#N/A</v>
      </c>
      <c r="F82" s="8"/>
    </row>
    <row r="83" spans="1:6" x14ac:dyDescent="0.2">
      <c r="A83" s="19">
        <f>Eingabe!A83</f>
        <v>80</v>
      </c>
      <c r="B83" s="20" t="e">
        <f>Hilfsrechnungen!Z86</f>
        <v>#N/A</v>
      </c>
      <c r="C83" s="23" t="e">
        <f>Hilfsrechnungen!I86</f>
        <v>#N/A</v>
      </c>
      <c r="D83" s="24" t="e">
        <f>Hilfsrechnungen!J86</f>
        <v>#N/A</v>
      </c>
      <c r="E83" s="25" t="e">
        <f>Hilfsrechnungen!L86</f>
        <v>#N/A</v>
      </c>
      <c r="F83" s="8"/>
    </row>
    <row r="84" spans="1:6" x14ac:dyDescent="0.2">
      <c r="A84" s="19">
        <f>Eingabe!A84</f>
        <v>81</v>
      </c>
      <c r="B84" s="20" t="e">
        <f>Hilfsrechnungen!Z87</f>
        <v>#N/A</v>
      </c>
      <c r="C84" s="23" t="e">
        <f>Hilfsrechnungen!I87</f>
        <v>#N/A</v>
      </c>
      <c r="D84" s="24" t="e">
        <f>Hilfsrechnungen!J87</f>
        <v>#N/A</v>
      </c>
      <c r="E84" s="25" t="e">
        <f>Hilfsrechnungen!L87</f>
        <v>#N/A</v>
      </c>
      <c r="F84" s="8"/>
    </row>
    <row r="85" spans="1:6" x14ac:dyDescent="0.2">
      <c r="A85" s="19">
        <f>Eingabe!A85</f>
        <v>82</v>
      </c>
      <c r="B85" s="20" t="e">
        <f>Hilfsrechnungen!Z88</f>
        <v>#N/A</v>
      </c>
      <c r="C85" s="23" t="e">
        <f>Hilfsrechnungen!I88</f>
        <v>#N/A</v>
      </c>
      <c r="D85" s="24" t="e">
        <f>Hilfsrechnungen!J88</f>
        <v>#N/A</v>
      </c>
      <c r="E85" s="25" t="e">
        <f>Hilfsrechnungen!L88</f>
        <v>#N/A</v>
      </c>
      <c r="F85" s="8"/>
    </row>
    <row r="86" spans="1:6" x14ac:dyDescent="0.2">
      <c r="A86" s="19">
        <f>Eingabe!A86</f>
        <v>83</v>
      </c>
      <c r="B86" s="20" t="e">
        <f>Hilfsrechnungen!Z89</f>
        <v>#N/A</v>
      </c>
      <c r="C86" s="23" t="e">
        <f>Hilfsrechnungen!I89</f>
        <v>#N/A</v>
      </c>
      <c r="D86" s="24" t="e">
        <f>Hilfsrechnungen!J89</f>
        <v>#N/A</v>
      </c>
      <c r="E86" s="25" t="e">
        <f>Hilfsrechnungen!L89</f>
        <v>#N/A</v>
      </c>
      <c r="F86" s="8"/>
    </row>
    <row r="87" spans="1:6" x14ac:dyDescent="0.2">
      <c r="A87" s="19">
        <f>Eingabe!A87</f>
        <v>84</v>
      </c>
      <c r="B87" s="20" t="e">
        <f>Hilfsrechnungen!Z90</f>
        <v>#N/A</v>
      </c>
      <c r="C87" s="23" t="e">
        <f>Hilfsrechnungen!I90</f>
        <v>#N/A</v>
      </c>
      <c r="D87" s="24" t="e">
        <f>Hilfsrechnungen!J90</f>
        <v>#N/A</v>
      </c>
      <c r="E87" s="25" t="e">
        <f>Hilfsrechnungen!L90</f>
        <v>#N/A</v>
      </c>
      <c r="F87" s="8"/>
    </row>
    <row r="88" spans="1:6" x14ac:dyDescent="0.2">
      <c r="A88" s="19">
        <f>Eingabe!A88</f>
        <v>85</v>
      </c>
      <c r="B88" s="20" t="e">
        <f>Hilfsrechnungen!Z91</f>
        <v>#N/A</v>
      </c>
      <c r="C88" s="23" t="e">
        <f>Hilfsrechnungen!I91</f>
        <v>#N/A</v>
      </c>
      <c r="D88" s="24" t="e">
        <f>Hilfsrechnungen!J91</f>
        <v>#N/A</v>
      </c>
      <c r="E88" s="25" t="e">
        <f>Hilfsrechnungen!L91</f>
        <v>#N/A</v>
      </c>
      <c r="F88" s="8"/>
    </row>
    <row r="89" spans="1:6" x14ac:dyDescent="0.2">
      <c r="A89" s="19">
        <f>Eingabe!A89</f>
        <v>86</v>
      </c>
      <c r="B89" s="20" t="e">
        <f>Hilfsrechnungen!Z92</f>
        <v>#N/A</v>
      </c>
      <c r="C89" s="23" t="e">
        <f>Hilfsrechnungen!I92</f>
        <v>#N/A</v>
      </c>
      <c r="D89" s="24" t="e">
        <f>Hilfsrechnungen!J92</f>
        <v>#N/A</v>
      </c>
      <c r="E89" s="25" t="e">
        <f>Hilfsrechnungen!L92</f>
        <v>#N/A</v>
      </c>
      <c r="F89" s="8"/>
    </row>
    <row r="90" spans="1:6" x14ac:dyDescent="0.2">
      <c r="A90" s="19">
        <f>Eingabe!A90</f>
        <v>87</v>
      </c>
      <c r="B90" s="20" t="e">
        <f>Hilfsrechnungen!Z93</f>
        <v>#N/A</v>
      </c>
      <c r="C90" s="23" t="e">
        <f>Hilfsrechnungen!I93</f>
        <v>#N/A</v>
      </c>
      <c r="D90" s="24" t="e">
        <f>Hilfsrechnungen!J93</f>
        <v>#N/A</v>
      </c>
      <c r="E90" s="25" t="e">
        <f>Hilfsrechnungen!L93</f>
        <v>#N/A</v>
      </c>
      <c r="F90" s="8"/>
    </row>
    <row r="91" spans="1:6" x14ac:dyDescent="0.2">
      <c r="A91" s="19">
        <f>Eingabe!A91</f>
        <v>88</v>
      </c>
      <c r="B91" s="20" t="e">
        <f>Hilfsrechnungen!Z94</f>
        <v>#N/A</v>
      </c>
      <c r="C91" s="23" t="e">
        <f>Hilfsrechnungen!I94</f>
        <v>#N/A</v>
      </c>
      <c r="D91" s="24" t="e">
        <f>Hilfsrechnungen!J94</f>
        <v>#N/A</v>
      </c>
      <c r="E91" s="25" t="e">
        <f>Hilfsrechnungen!L94</f>
        <v>#N/A</v>
      </c>
      <c r="F91" s="8"/>
    </row>
    <row r="92" spans="1:6" x14ac:dyDescent="0.2">
      <c r="A92" s="19">
        <f>Eingabe!A92</f>
        <v>89</v>
      </c>
      <c r="B92" s="20" t="e">
        <f>Hilfsrechnungen!Z95</f>
        <v>#N/A</v>
      </c>
      <c r="C92" s="23" t="e">
        <f>Hilfsrechnungen!I95</f>
        <v>#N/A</v>
      </c>
      <c r="D92" s="24" t="e">
        <f>Hilfsrechnungen!J95</f>
        <v>#N/A</v>
      </c>
      <c r="E92" s="25" t="e">
        <f>Hilfsrechnungen!L95</f>
        <v>#N/A</v>
      </c>
      <c r="F92" s="8"/>
    </row>
    <row r="93" spans="1:6" x14ac:dyDescent="0.2">
      <c r="A93" s="19">
        <f>Eingabe!A93</f>
        <v>90</v>
      </c>
      <c r="B93" s="20" t="e">
        <f>Hilfsrechnungen!Z96</f>
        <v>#N/A</v>
      </c>
      <c r="C93" s="23" t="e">
        <f>Hilfsrechnungen!I96</f>
        <v>#N/A</v>
      </c>
      <c r="D93" s="24" t="e">
        <f>Hilfsrechnungen!J96</f>
        <v>#N/A</v>
      </c>
      <c r="E93" s="25" t="e">
        <f>Hilfsrechnungen!L96</f>
        <v>#N/A</v>
      </c>
      <c r="F93" s="8"/>
    </row>
    <row r="94" spans="1:6" x14ac:dyDescent="0.2">
      <c r="A94" s="19">
        <f>Eingabe!A94</f>
        <v>91</v>
      </c>
      <c r="B94" s="20" t="e">
        <f>Hilfsrechnungen!Z97</f>
        <v>#N/A</v>
      </c>
      <c r="C94" s="23" t="e">
        <f>Hilfsrechnungen!I97</f>
        <v>#N/A</v>
      </c>
      <c r="D94" s="24" t="e">
        <f>Hilfsrechnungen!J97</f>
        <v>#N/A</v>
      </c>
      <c r="E94" s="25" t="e">
        <f>Hilfsrechnungen!L97</f>
        <v>#N/A</v>
      </c>
      <c r="F94" s="8"/>
    </row>
    <row r="95" spans="1:6" x14ac:dyDescent="0.2">
      <c r="A95" s="19">
        <f>Eingabe!A95</f>
        <v>92</v>
      </c>
      <c r="B95" s="20" t="e">
        <f>Hilfsrechnungen!Z98</f>
        <v>#N/A</v>
      </c>
      <c r="C95" s="23" t="e">
        <f>Hilfsrechnungen!I98</f>
        <v>#N/A</v>
      </c>
      <c r="D95" s="24" t="e">
        <f>Hilfsrechnungen!J98</f>
        <v>#N/A</v>
      </c>
      <c r="E95" s="25" t="e">
        <f>Hilfsrechnungen!L98</f>
        <v>#N/A</v>
      </c>
      <c r="F95" s="8"/>
    </row>
    <row r="96" spans="1:6" x14ac:dyDescent="0.2">
      <c r="A96" s="19">
        <f>Eingabe!A96</f>
        <v>93</v>
      </c>
      <c r="B96" s="20" t="e">
        <f>Hilfsrechnungen!Z99</f>
        <v>#N/A</v>
      </c>
      <c r="C96" s="23" t="e">
        <f>Hilfsrechnungen!I99</f>
        <v>#N/A</v>
      </c>
      <c r="D96" s="24" t="e">
        <f>Hilfsrechnungen!J99</f>
        <v>#N/A</v>
      </c>
      <c r="E96" s="25" t="e">
        <f>Hilfsrechnungen!L99</f>
        <v>#N/A</v>
      </c>
      <c r="F96" s="8"/>
    </row>
    <row r="97" spans="1:6" x14ac:dyDescent="0.2">
      <c r="A97" s="19">
        <f>Eingabe!A97</f>
        <v>94</v>
      </c>
      <c r="B97" s="20" t="e">
        <f>Hilfsrechnungen!Z100</f>
        <v>#N/A</v>
      </c>
      <c r="C97" s="23" t="e">
        <f>Hilfsrechnungen!I100</f>
        <v>#N/A</v>
      </c>
      <c r="D97" s="24" t="e">
        <f>Hilfsrechnungen!J100</f>
        <v>#N/A</v>
      </c>
      <c r="E97" s="25" t="e">
        <f>Hilfsrechnungen!L100</f>
        <v>#N/A</v>
      </c>
      <c r="F97" s="8"/>
    </row>
    <row r="98" spans="1:6" x14ac:dyDescent="0.2">
      <c r="A98" s="19">
        <f>Eingabe!A98</f>
        <v>95</v>
      </c>
      <c r="B98" s="20" t="e">
        <f>Hilfsrechnungen!Z101</f>
        <v>#N/A</v>
      </c>
      <c r="C98" s="23" t="e">
        <f>Hilfsrechnungen!I101</f>
        <v>#N/A</v>
      </c>
      <c r="D98" s="24" t="e">
        <f>Hilfsrechnungen!J101</f>
        <v>#N/A</v>
      </c>
      <c r="E98" s="25" t="e">
        <f>Hilfsrechnungen!L101</f>
        <v>#N/A</v>
      </c>
      <c r="F98" s="8"/>
    </row>
    <row r="99" spans="1:6" x14ac:dyDescent="0.2">
      <c r="A99" s="19">
        <f>Eingabe!A99</f>
        <v>96</v>
      </c>
      <c r="B99" s="20" t="e">
        <f>Hilfsrechnungen!Z102</f>
        <v>#N/A</v>
      </c>
      <c r="C99" s="23" t="e">
        <f>Hilfsrechnungen!I102</f>
        <v>#N/A</v>
      </c>
      <c r="D99" s="24" t="e">
        <f>Hilfsrechnungen!J102</f>
        <v>#N/A</v>
      </c>
      <c r="E99" s="25" t="e">
        <f>Hilfsrechnungen!L102</f>
        <v>#N/A</v>
      </c>
      <c r="F99" s="8"/>
    </row>
    <row r="100" spans="1:6" x14ac:dyDescent="0.2">
      <c r="A100" s="19">
        <f>Eingabe!A100</f>
        <v>97</v>
      </c>
      <c r="B100" s="20" t="e">
        <f>Hilfsrechnungen!Z103</f>
        <v>#N/A</v>
      </c>
      <c r="C100" s="23" t="e">
        <f>Hilfsrechnungen!I103</f>
        <v>#N/A</v>
      </c>
      <c r="D100" s="24" t="e">
        <f>Hilfsrechnungen!J103</f>
        <v>#N/A</v>
      </c>
      <c r="E100" s="25" t="e">
        <f>Hilfsrechnungen!L103</f>
        <v>#N/A</v>
      </c>
      <c r="F100" s="8"/>
    </row>
    <row r="101" spans="1:6" x14ac:dyDescent="0.2">
      <c r="A101" s="19">
        <f>Eingabe!A101</f>
        <v>98</v>
      </c>
      <c r="B101" s="20" t="e">
        <f>Hilfsrechnungen!Z104</f>
        <v>#N/A</v>
      </c>
      <c r="C101" s="23" t="e">
        <f>Hilfsrechnungen!I104</f>
        <v>#N/A</v>
      </c>
      <c r="D101" s="24" t="e">
        <f>Hilfsrechnungen!J104</f>
        <v>#N/A</v>
      </c>
      <c r="E101" s="25" t="e">
        <f>Hilfsrechnungen!L104</f>
        <v>#N/A</v>
      </c>
      <c r="F101" s="8"/>
    </row>
    <row r="102" spans="1:6" x14ac:dyDescent="0.2">
      <c r="A102" s="19">
        <f>Eingabe!A102</f>
        <v>99</v>
      </c>
      <c r="B102" s="20" t="e">
        <f>Hilfsrechnungen!Z105</f>
        <v>#N/A</v>
      </c>
      <c r="C102" s="23" t="e">
        <f>Hilfsrechnungen!I105</f>
        <v>#N/A</v>
      </c>
      <c r="D102" s="24" t="e">
        <f>Hilfsrechnungen!J105</f>
        <v>#N/A</v>
      </c>
      <c r="E102" s="25" t="e">
        <f>Hilfsrechnungen!L105</f>
        <v>#N/A</v>
      </c>
      <c r="F102" s="8"/>
    </row>
    <row r="103" spans="1:6" x14ac:dyDescent="0.2">
      <c r="A103" s="26">
        <f>Eingabe!A103</f>
        <v>100</v>
      </c>
      <c r="B103" s="27" t="e">
        <f>Hilfsrechnungen!Z106</f>
        <v>#N/A</v>
      </c>
      <c r="C103" s="28" t="e">
        <f>Hilfsrechnungen!I106</f>
        <v>#N/A</v>
      </c>
      <c r="D103" s="29" t="e">
        <f>Hilfsrechnungen!J106</f>
        <v>#N/A</v>
      </c>
      <c r="E103" s="30" t="e">
        <f>Hilfsrechnungen!L106</f>
        <v>#N/A</v>
      </c>
      <c r="F103" s="8"/>
    </row>
    <row r="104" spans="1:6" x14ac:dyDescent="0.2">
      <c r="A104" s="8"/>
      <c r="B104" s="8"/>
      <c r="C104" s="8"/>
      <c r="D104" s="8"/>
      <c r="E104" s="8"/>
      <c r="F104" s="8"/>
    </row>
  </sheetData>
  <sheetProtection sheet="1" objects="1" scenarios="1"/>
  <phoneticPr fontId="9" type="noConversion"/>
  <hyperlinks>
    <hyperlink ref="B1" location="ReadMe!B13" display="Stand" xr:uid="{00000000-0004-0000-0100-000000000000}"/>
    <hyperlink ref="C1" location="ReadMe!B19" display="täglicher Gang" xr:uid="{00000000-0004-0000-0100-000001000000}"/>
    <hyperlink ref="D1" location="ReadMe!B25" display="mittlerer Gang (kummuliert)" xr:uid="{00000000-0004-0000-0100-000002000000}"/>
    <hyperlink ref="E1" location="ReadMe!B28" display="mittlerer Gang (Wochenmittel)" xr:uid="{00000000-0004-0000-0100-000003000000}"/>
    <hyperlink ref="I3" location="ReadMe!B22" display="mittlerere Gang" xr:uid="{00000000-0004-0000-0100-000004000000}"/>
    <hyperlink ref="I4" location="ReadMe!B31" display="Messunsicherheit (zufälliger Fehler) des mittleren Gangs" xr:uid="{00000000-0004-0000-0100-000005000000}"/>
    <hyperlink ref="I8" location="ReadMe!B34" display="kleinster beobachtetet Gang" xr:uid="{00000000-0004-0000-0100-000006000000}"/>
    <hyperlink ref="I9" location="ReadMe!B37" display="grösster beobachtetet Gang" xr:uid="{00000000-0004-0000-0100-000007000000}"/>
    <hyperlink ref="I10" location="ReadMe!B40" display="Mittelwert" xr:uid="{00000000-0004-0000-0100-000008000000}"/>
    <hyperlink ref="I11" location="ReadMe!B43" display="Median" xr:uid="{00000000-0004-0000-0100-000009000000}"/>
    <hyperlink ref="I12" location="ReadMe!B46" display="Schiefe" xr:uid="{00000000-0004-0000-0100-00000A000000}"/>
    <hyperlink ref="I16" location="ReadMe!B49" display="beobachtetet Ganggenauigkeit" xr:uid="{00000000-0004-0000-0100-00000B000000}"/>
    <hyperlink ref="I18" location="ReadMe!B52" display="statistisch erwartetet Gangenauigkeit" xr:uid="{00000000-0004-0000-0100-00000C000000}"/>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51"/>
  </sheetPr>
  <dimension ref="B2:B142"/>
  <sheetViews>
    <sheetView topLeftCell="A70" workbookViewId="0">
      <selection activeCell="B79" sqref="B79"/>
    </sheetView>
  </sheetViews>
  <sheetFormatPr baseColWidth="10" defaultRowHeight="12.75" x14ac:dyDescent="0.2"/>
  <cols>
    <col min="1" max="1" width="3.7109375" customWidth="1"/>
    <col min="2" max="2" width="78" style="7" customWidth="1"/>
    <col min="3" max="3" width="3.7109375" customWidth="1"/>
  </cols>
  <sheetData>
    <row r="2" spans="2:2" x14ac:dyDescent="0.2">
      <c r="B2" s="56" t="s">
        <v>84</v>
      </c>
    </row>
    <row r="4" spans="2:2" x14ac:dyDescent="0.2">
      <c r="B4" s="57" t="s">
        <v>12</v>
      </c>
    </row>
    <row r="5" spans="2:2" ht="51" x14ac:dyDescent="0.2">
      <c r="B5" s="53" t="s">
        <v>155</v>
      </c>
    </row>
    <row r="7" spans="2:2" x14ac:dyDescent="0.2">
      <c r="B7" s="57" t="s">
        <v>13</v>
      </c>
    </row>
    <row r="8" spans="2:2" ht="76.5" x14ac:dyDescent="0.2">
      <c r="B8" s="53" t="s">
        <v>86</v>
      </c>
    </row>
    <row r="9" spans="2:2" x14ac:dyDescent="0.2">
      <c r="B9" s="58"/>
    </row>
    <row r="11" spans="2:2" x14ac:dyDescent="0.2">
      <c r="B11" s="56" t="s">
        <v>85</v>
      </c>
    </row>
    <row r="13" spans="2:2" x14ac:dyDescent="0.2">
      <c r="B13" s="57" t="s">
        <v>88</v>
      </c>
    </row>
    <row r="14" spans="2:2" ht="38.25" x14ac:dyDescent="0.2">
      <c r="B14" s="53" t="s">
        <v>120</v>
      </c>
    </row>
    <row r="16" spans="2:2" x14ac:dyDescent="0.2">
      <c r="B16" s="57" t="s">
        <v>89</v>
      </c>
    </row>
    <row r="17" spans="2:2" ht="51" x14ac:dyDescent="0.2">
      <c r="B17" s="53" t="s">
        <v>0</v>
      </c>
    </row>
    <row r="19" spans="2:2" x14ac:dyDescent="0.2">
      <c r="B19" s="57" t="s">
        <v>87</v>
      </c>
    </row>
    <row r="20" spans="2:2" ht="38.25" x14ac:dyDescent="0.2">
      <c r="B20" s="76" t="s">
        <v>179</v>
      </c>
    </row>
    <row r="21" spans="2:2" ht="38.25" x14ac:dyDescent="0.2">
      <c r="B21" s="76" t="s">
        <v>181</v>
      </c>
    </row>
    <row r="22" spans="2:2" ht="51" x14ac:dyDescent="0.2">
      <c r="B22" s="53" t="s">
        <v>180</v>
      </c>
    </row>
    <row r="24" spans="2:2" x14ac:dyDescent="0.2">
      <c r="B24" s="54" t="s">
        <v>92</v>
      </c>
    </row>
    <row r="25" spans="2:2" ht="25.5" x14ac:dyDescent="0.2">
      <c r="B25" s="53" t="s">
        <v>93</v>
      </c>
    </row>
    <row r="27" spans="2:2" x14ac:dyDescent="0.2">
      <c r="B27" s="54" t="s">
        <v>156</v>
      </c>
    </row>
    <row r="28" spans="2:2" ht="38.25" x14ac:dyDescent="0.2">
      <c r="B28" s="53" t="s">
        <v>157</v>
      </c>
    </row>
    <row r="30" spans="2:2" x14ac:dyDescent="0.2">
      <c r="B30" s="54" t="s">
        <v>94</v>
      </c>
    </row>
    <row r="31" spans="2:2" ht="63.75" x14ac:dyDescent="0.2">
      <c r="B31" s="53" t="s">
        <v>95</v>
      </c>
    </row>
    <row r="33" spans="2:2" x14ac:dyDescent="0.2">
      <c r="B33" s="57" t="s">
        <v>96</v>
      </c>
    </row>
    <row r="34" spans="2:2" ht="89.25" x14ac:dyDescent="0.2">
      <c r="B34" s="53" t="s">
        <v>158</v>
      </c>
    </row>
    <row r="36" spans="2:2" x14ac:dyDescent="0.2">
      <c r="B36" s="59" t="s">
        <v>97</v>
      </c>
    </row>
    <row r="37" spans="2:2" x14ac:dyDescent="0.2">
      <c r="B37" s="53" t="s">
        <v>99</v>
      </c>
    </row>
    <row r="39" spans="2:2" x14ac:dyDescent="0.2">
      <c r="B39" s="59" t="s">
        <v>98</v>
      </c>
    </row>
    <row r="40" spans="2:2" x14ac:dyDescent="0.2">
      <c r="B40" s="53" t="s">
        <v>100</v>
      </c>
    </row>
    <row r="42" spans="2:2" x14ac:dyDescent="0.2">
      <c r="B42" s="59" t="s">
        <v>101</v>
      </c>
    </row>
    <row r="43" spans="2:2" ht="38.25" x14ac:dyDescent="0.2">
      <c r="B43" s="53" t="s">
        <v>154</v>
      </c>
    </row>
    <row r="45" spans="2:2" x14ac:dyDescent="0.2">
      <c r="B45" s="59" t="s">
        <v>102</v>
      </c>
    </row>
    <row r="46" spans="2:2" ht="25.5" x14ac:dyDescent="0.2">
      <c r="B46" s="53" t="s">
        <v>104</v>
      </c>
    </row>
    <row r="48" spans="2:2" x14ac:dyDescent="0.2">
      <c r="B48" s="59" t="s">
        <v>103</v>
      </c>
    </row>
    <row r="49" spans="2:2" ht="89.25" x14ac:dyDescent="0.2">
      <c r="B49" s="53" t="s">
        <v>159</v>
      </c>
    </row>
    <row r="51" spans="2:2" x14ac:dyDescent="0.2">
      <c r="B51" s="59" t="s">
        <v>105</v>
      </c>
    </row>
    <row r="52" spans="2:2" ht="25.5" x14ac:dyDescent="0.2">
      <c r="B52" s="53" t="s">
        <v>119</v>
      </c>
    </row>
    <row r="54" spans="2:2" x14ac:dyDescent="0.2">
      <c r="B54" s="55" t="s">
        <v>115</v>
      </c>
    </row>
    <row r="55" spans="2:2" ht="89.25" x14ac:dyDescent="0.2">
      <c r="B55" s="53" t="s">
        <v>160</v>
      </c>
    </row>
    <row r="56" spans="2:2" x14ac:dyDescent="0.2">
      <c r="B56" s="58"/>
    </row>
    <row r="58" spans="2:2" x14ac:dyDescent="0.2">
      <c r="B58" s="56" t="s">
        <v>106</v>
      </c>
    </row>
    <row r="60" spans="2:2" x14ac:dyDescent="0.2">
      <c r="B60" s="57" t="s">
        <v>107</v>
      </c>
    </row>
    <row r="61" spans="2:2" x14ac:dyDescent="0.2">
      <c r="B61" s="53" t="s">
        <v>108</v>
      </c>
    </row>
    <row r="63" spans="2:2" x14ac:dyDescent="0.2">
      <c r="B63" s="57" t="s">
        <v>109</v>
      </c>
    </row>
    <row r="64" spans="2:2" ht="25.5" x14ac:dyDescent="0.2">
      <c r="B64" s="53" t="s">
        <v>118</v>
      </c>
    </row>
    <row r="66" spans="2:2" x14ac:dyDescent="0.2">
      <c r="B66" s="57" t="s">
        <v>110</v>
      </c>
    </row>
    <row r="67" spans="2:2" x14ac:dyDescent="0.2">
      <c r="B67" s="53" t="s">
        <v>111</v>
      </c>
    </row>
    <row r="69" spans="2:2" x14ac:dyDescent="0.2">
      <c r="B69" s="57" t="s">
        <v>112</v>
      </c>
    </row>
    <row r="70" spans="2:2" ht="25.5" x14ac:dyDescent="0.2">
      <c r="B70" s="53" t="s">
        <v>117</v>
      </c>
    </row>
    <row r="72" spans="2:2" x14ac:dyDescent="0.2">
      <c r="B72" s="57" t="s">
        <v>190</v>
      </c>
    </row>
    <row r="73" spans="2:2" ht="38.25" x14ac:dyDescent="0.2">
      <c r="B73" s="87" t="s">
        <v>191</v>
      </c>
    </row>
    <row r="74" spans="2:2" x14ac:dyDescent="0.2">
      <c r="B74" s="87" t="s">
        <v>194</v>
      </c>
    </row>
    <row r="75" spans="2:2" ht="133.5" customHeight="1" x14ac:dyDescent="0.2">
      <c r="B75" s="76"/>
    </row>
    <row r="76" spans="2:2" ht="25.5" x14ac:dyDescent="0.2">
      <c r="B76" s="87" t="s">
        <v>193</v>
      </c>
    </row>
    <row r="77" spans="2:2" ht="38.25" x14ac:dyDescent="0.2">
      <c r="B77" s="87" t="s">
        <v>192</v>
      </c>
    </row>
    <row r="78" spans="2:2" ht="51" x14ac:dyDescent="0.2">
      <c r="B78" s="91" t="s">
        <v>197</v>
      </c>
    </row>
    <row r="79" spans="2:2" ht="38.25" x14ac:dyDescent="0.2">
      <c r="B79" s="90" t="s">
        <v>198</v>
      </c>
    </row>
    <row r="81" spans="2:2" x14ac:dyDescent="0.2">
      <c r="B81" s="57" t="s">
        <v>113</v>
      </c>
    </row>
    <row r="82" spans="2:2" ht="63.75" x14ac:dyDescent="0.2">
      <c r="B82" s="53" t="s">
        <v>116</v>
      </c>
    </row>
    <row r="84" spans="2:2" x14ac:dyDescent="0.2">
      <c r="B84" s="57" t="s">
        <v>114</v>
      </c>
    </row>
    <row r="85" spans="2:2" ht="25.5" x14ac:dyDescent="0.2">
      <c r="B85" s="53" t="s">
        <v>125</v>
      </c>
    </row>
    <row r="87" spans="2:2" x14ac:dyDescent="0.2">
      <c r="B87" s="57" t="s">
        <v>161</v>
      </c>
    </row>
    <row r="88" spans="2:2" ht="51" x14ac:dyDescent="0.2">
      <c r="B88" s="76" t="s">
        <v>151</v>
      </c>
    </row>
    <row r="89" spans="2:2" ht="63.75" x14ac:dyDescent="0.2">
      <c r="B89" s="76" t="s">
        <v>162</v>
      </c>
    </row>
    <row r="90" spans="2:2" ht="51" x14ac:dyDescent="0.2">
      <c r="B90" s="76" t="s">
        <v>150</v>
      </c>
    </row>
    <row r="91" spans="2:2" x14ac:dyDescent="0.2">
      <c r="B91" s="76" t="s">
        <v>163</v>
      </c>
    </row>
    <row r="92" spans="2:2" ht="63.75" x14ac:dyDescent="0.2">
      <c r="B92" s="53" t="s">
        <v>164</v>
      </c>
    </row>
    <row r="95" spans="2:2" x14ac:dyDescent="0.2">
      <c r="B95" s="7" t="s">
        <v>127</v>
      </c>
    </row>
    <row r="96" spans="2:2" x14ac:dyDescent="0.2">
      <c r="B96" s="7" t="s">
        <v>121</v>
      </c>
    </row>
    <row r="98" spans="2:2" ht="25.5" x14ac:dyDescent="0.2">
      <c r="B98" s="7" t="s">
        <v>124</v>
      </c>
    </row>
    <row r="100" spans="2:2" x14ac:dyDescent="0.2">
      <c r="B100" s="56" t="s">
        <v>122</v>
      </c>
    </row>
    <row r="101" spans="2:2" ht="38.25" x14ac:dyDescent="0.2">
      <c r="B101" s="7" t="s">
        <v>123</v>
      </c>
    </row>
    <row r="103" spans="2:2" ht="38.25" x14ac:dyDescent="0.2">
      <c r="B103" s="7" t="s">
        <v>126</v>
      </c>
    </row>
    <row r="104" spans="2:2" ht="25.5" x14ac:dyDescent="0.2">
      <c r="B104" s="7" t="s">
        <v>153</v>
      </c>
    </row>
    <row r="107" spans="2:2" x14ac:dyDescent="0.2">
      <c r="B107" s="56" t="s">
        <v>128</v>
      </c>
    </row>
    <row r="108" spans="2:2" x14ac:dyDescent="0.2">
      <c r="B108" s="56"/>
    </row>
    <row r="109" spans="2:2" x14ac:dyDescent="0.2">
      <c r="B109" s="63">
        <v>38320</v>
      </c>
    </row>
    <row r="110" spans="2:2" x14ac:dyDescent="0.2">
      <c r="B110" s="7" t="s">
        <v>135</v>
      </c>
    </row>
    <row r="111" spans="2:2" x14ac:dyDescent="0.2">
      <c r="B111" s="7" t="s">
        <v>129</v>
      </c>
    </row>
    <row r="112" spans="2:2" x14ac:dyDescent="0.2">
      <c r="B112" s="7" t="s">
        <v>136</v>
      </c>
    </row>
    <row r="113" spans="2:2" x14ac:dyDescent="0.2">
      <c r="B113" s="7" t="s">
        <v>130</v>
      </c>
    </row>
    <row r="114" spans="2:2" x14ac:dyDescent="0.2">
      <c r="B114" s="64" t="s">
        <v>131</v>
      </c>
    </row>
    <row r="115" spans="2:2" x14ac:dyDescent="0.2">
      <c r="B115" s="7" t="s">
        <v>137</v>
      </c>
    </row>
    <row r="116" spans="2:2" x14ac:dyDescent="0.2">
      <c r="B116" s="7" t="s">
        <v>133</v>
      </c>
    </row>
    <row r="117" spans="2:2" x14ac:dyDescent="0.2">
      <c r="B117" s="7" t="s">
        <v>138</v>
      </c>
    </row>
    <row r="118" spans="2:2" x14ac:dyDescent="0.2">
      <c r="B118" s="7" t="s">
        <v>132</v>
      </c>
    </row>
    <row r="120" spans="2:2" x14ac:dyDescent="0.2">
      <c r="B120" s="63">
        <v>38384</v>
      </c>
    </row>
    <row r="121" spans="2:2" x14ac:dyDescent="0.2">
      <c r="B121" s="7" t="s">
        <v>139</v>
      </c>
    </row>
    <row r="122" spans="2:2" x14ac:dyDescent="0.2">
      <c r="B122" s="7" t="s">
        <v>140</v>
      </c>
    </row>
    <row r="124" spans="2:2" x14ac:dyDescent="0.2">
      <c r="B124" s="63">
        <v>38617</v>
      </c>
    </row>
    <row r="125" spans="2:2" x14ac:dyDescent="0.2">
      <c r="B125" s="7" t="s">
        <v>169</v>
      </c>
    </row>
    <row r="127" spans="2:2" x14ac:dyDescent="0.2">
      <c r="B127" s="63">
        <v>38630</v>
      </c>
    </row>
    <row r="128" spans="2:2" ht="51" x14ac:dyDescent="0.2">
      <c r="B128" s="7" t="s">
        <v>141</v>
      </c>
    </row>
    <row r="129" spans="2:2" x14ac:dyDescent="0.2">
      <c r="B129" s="7" t="s">
        <v>142</v>
      </c>
    </row>
    <row r="130" spans="2:2" x14ac:dyDescent="0.2">
      <c r="B130" s="7" t="s">
        <v>147</v>
      </c>
    </row>
    <row r="131" spans="2:2" x14ac:dyDescent="0.2">
      <c r="B131" s="7" t="s">
        <v>152</v>
      </c>
    </row>
    <row r="133" spans="2:2" x14ac:dyDescent="0.2">
      <c r="B133" s="63">
        <v>38806</v>
      </c>
    </row>
    <row r="134" spans="2:2" ht="25.5" x14ac:dyDescent="0.2">
      <c r="B134" s="7" t="s">
        <v>176</v>
      </c>
    </row>
    <row r="135" spans="2:2" x14ac:dyDescent="0.2">
      <c r="B135" s="7" t="s">
        <v>177</v>
      </c>
    </row>
    <row r="136" spans="2:2" ht="25.5" x14ac:dyDescent="0.2">
      <c r="B136" s="7" t="s">
        <v>183</v>
      </c>
    </row>
    <row r="137" spans="2:2" x14ac:dyDescent="0.2">
      <c r="B137" s="7" t="s">
        <v>182</v>
      </c>
    </row>
    <row r="138" spans="2:2" ht="38.25" x14ac:dyDescent="0.2">
      <c r="B138" s="7" t="s">
        <v>184</v>
      </c>
    </row>
    <row r="140" spans="2:2" x14ac:dyDescent="0.2">
      <c r="B140" s="63">
        <v>43852</v>
      </c>
    </row>
    <row r="141" spans="2:2" x14ac:dyDescent="0.2">
      <c r="B141" s="64" t="s">
        <v>195</v>
      </c>
    </row>
    <row r="142" spans="2:2" x14ac:dyDescent="0.2">
      <c r="B142" s="89" t="s">
        <v>196</v>
      </c>
    </row>
  </sheetData>
  <phoneticPr fontId="9" type="noConversion"/>
  <printOptions horizontalCentered="1"/>
  <pageMargins left="0.78740157480314965" right="0.78740157480314965" top="0.98425196850393704" bottom="0.98425196850393704" header="0.51181102362204722" footer="0.51181102362204722"/>
  <pageSetup paperSize="9" orientation="portrait" r:id="rId1"/>
  <headerFooter alignWithMargins="0">
    <oddFooter>&amp;L&amp;F&amp;C&amp;A&amp;RSeite &amp;P von &amp;N</oddFooter>
  </headerFooter>
  <rowBreaks count="3" manualBreakCount="3">
    <brk id="32" max="16383" man="1"/>
    <brk id="57" max="16383" man="1"/>
    <brk id="9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306"/>
  <sheetViews>
    <sheetView zoomScale="85" zoomScaleNormal="85" workbookViewId="0">
      <pane xSplit="1" ySplit="5" topLeftCell="AC6" activePane="bottomRight" state="frozen"/>
      <selection pane="topRight" activeCell="B1" sqref="B1"/>
      <selection pane="bottomLeft" activeCell="A6" sqref="A6"/>
      <selection pane="bottomRight" activeCell="AQ12" sqref="AQ12"/>
    </sheetView>
  </sheetViews>
  <sheetFormatPr baseColWidth="10" defaultRowHeight="12.75" x14ac:dyDescent="0.2"/>
  <cols>
    <col min="1" max="1" width="8" style="33" customWidth="1"/>
    <col min="2" max="2" width="22.7109375" style="33" bestFit="1" customWidth="1"/>
    <col min="3" max="7" width="11.42578125" style="33"/>
    <col min="8" max="8" width="11.42578125" style="39"/>
    <col min="9" max="9" width="11.42578125" style="34"/>
    <col min="10" max="10" width="12.5703125" style="34" customWidth="1"/>
    <col min="11" max="11" width="11.42578125" style="39"/>
    <col min="12" max="13" width="11.42578125" style="33"/>
    <col min="14" max="14" width="11.42578125" style="35"/>
    <col min="15" max="21" width="11.42578125" style="33"/>
    <col min="22" max="23" width="12.42578125" style="33" bestFit="1" customWidth="1"/>
    <col min="24" max="32" width="11.42578125" style="33"/>
    <col min="33" max="33" width="7.85546875" style="33" customWidth="1"/>
    <col min="34" max="34" width="12.85546875" style="33" bestFit="1" customWidth="1"/>
    <col min="35" max="37" width="11.42578125" style="33"/>
    <col min="38" max="38" width="18" style="33" bestFit="1" customWidth="1"/>
    <col min="39" max="16384" width="11.42578125" style="33"/>
  </cols>
  <sheetData>
    <row r="1" spans="1:44" ht="26.25" x14ac:dyDescent="0.4">
      <c r="A1" s="42" t="s">
        <v>73</v>
      </c>
      <c r="B1" s="43"/>
      <c r="C1" s="33" t="s">
        <v>2</v>
      </c>
      <c r="D1" s="33" t="s">
        <v>9</v>
      </c>
      <c r="E1" s="33" t="s">
        <v>78</v>
      </c>
      <c r="F1" s="33" t="s">
        <v>10</v>
      </c>
      <c r="H1" s="49"/>
      <c r="I1" s="47"/>
      <c r="J1" s="45"/>
      <c r="L1" s="33" t="s">
        <v>27</v>
      </c>
      <c r="N1" s="51" t="s">
        <v>28</v>
      </c>
      <c r="P1" s="33" t="s">
        <v>49</v>
      </c>
      <c r="Y1" s="33" t="s">
        <v>83</v>
      </c>
      <c r="AG1" s="33" t="s">
        <v>167</v>
      </c>
      <c r="AK1" s="33" t="s">
        <v>185</v>
      </c>
    </row>
    <row r="2" spans="1:44" x14ac:dyDescent="0.2">
      <c r="A2" s="33">
        <f>MIN(C2:F2)</f>
        <v>28</v>
      </c>
      <c r="B2" s="35" t="s">
        <v>8</v>
      </c>
      <c r="C2" s="33">
        <f>COUNT(Eingabe!B3:B103)</f>
        <v>28</v>
      </c>
      <c r="D2" s="33">
        <f>COUNT(Eingabe!C3:C103)</f>
        <v>28</v>
      </c>
      <c r="F2" s="33">
        <f>COUNT(Eingabe!D3:D103)</f>
        <v>28</v>
      </c>
      <c r="H2" s="49"/>
      <c r="I2" s="47"/>
      <c r="J2" s="45"/>
      <c r="L2" s="52">
        <v>0.5</v>
      </c>
      <c r="N2" s="44" t="str">
        <f>"J"&amp;A2+5</f>
        <v>J33</v>
      </c>
      <c r="O2" s="46" t="str">
        <f>"I7..I"&amp;A2+5</f>
        <v>I7..I33</v>
      </c>
      <c r="P2" s="52">
        <v>5</v>
      </c>
      <c r="R2" s="84" t="str">
        <f>"+0"&amp;T4&amp;"0;-0"&amp;T4&amp;"0;±0"&amp;T4&amp;"0"</f>
        <v>+0,0;-0,0;±0,0</v>
      </c>
      <c r="T2" s="85">
        <v>2.7</v>
      </c>
      <c r="AP2" s="33">
        <v>0.03</v>
      </c>
    </row>
    <row r="3" spans="1:44" x14ac:dyDescent="0.2">
      <c r="E3" s="33">
        <f>24*60*60</f>
        <v>86400</v>
      </c>
      <c r="G3" s="33" t="s">
        <v>21</v>
      </c>
      <c r="H3" s="49"/>
      <c r="I3" s="47" t="s">
        <v>23</v>
      </c>
      <c r="J3" s="45" t="s">
        <v>24</v>
      </c>
      <c r="K3" s="39" t="s">
        <v>26</v>
      </c>
      <c r="R3" s="33" t="str">
        <f>"0"&amp;T4&amp;"00"</f>
        <v>0,00</v>
      </c>
      <c r="T3" s="85" t="str">
        <f>"Zahl:"&amp;T2</f>
        <v>Zahl:2,7</v>
      </c>
      <c r="AD3" s="35" t="s">
        <v>6</v>
      </c>
      <c r="AE3" s="35" t="s">
        <v>6</v>
      </c>
      <c r="AG3" s="33" t="s">
        <v>23</v>
      </c>
      <c r="AH3" s="33" t="s">
        <v>148</v>
      </c>
      <c r="AM3" s="47" t="s">
        <v>23</v>
      </c>
      <c r="AN3" s="45" t="s">
        <v>24</v>
      </c>
      <c r="AO3" s="39"/>
      <c r="AP3" s="39"/>
      <c r="AQ3" s="39"/>
      <c r="AR3" s="39"/>
    </row>
    <row r="4" spans="1:44" x14ac:dyDescent="0.2">
      <c r="C4" s="33" t="s">
        <v>6</v>
      </c>
      <c r="D4" s="35" t="s">
        <v>14</v>
      </c>
      <c r="E4" s="35" t="s">
        <v>77</v>
      </c>
      <c r="F4" s="35" t="s">
        <v>17</v>
      </c>
      <c r="G4" s="33" t="s">
        <v>22</v>
      </c>
      <c r="H4" s="49" t="s">
        <v>46</v>
      </c>
      <c r="I4" s="47" t="s">
        <v>19</v>
      </c>
      <c r="J4" s="45" t="s">
        <v>168</v>
      </c>
      <c r="K4" s="39" t="s">
        <v>19</v>
      </c>
      <c r="L4" s="33" t="s">
        <v>18</v>
      </c>
      <c r="N4" s="35" t="s">
        <v>19</v>
      </c>
      <c r="T4" s="85" t="str">
        <f>MID(T3,7,1)</f>
        <v>,</v>
      </c>
      <c r="Y4" s="35" t="s">
        <v>80</v>
      </c>
      <c r="Z4" s="35" t="s">
        <v>81</v>
      </c>
      <c r="AA4" s="35" t="s">
        <v>11</v>
      </c>
      <c r="AB4" s="35" t="s">
        <v>82</v>
      </c>
      <c r="AC4" s="35" t="s">
        <v>15</v>
      </c>
      <c r="AD4" s="35" t="s">
        <v>80</v>
      </c>
      <c r="AE4" s="35" t="s">
        <v>81</v>
      </c>
      <c r="AG4" s="33" t="s">
        <v>19</v>
      </c>
      <c r="AH4" s="33" t="s">
        <v>149</v>
      </c>
      <c r="AI4" s="33" t="s">
        <v>3</v>
      </c>
      <c r="AM4" s="47" t="s">
        <v>19</v>
      </c>
      <c r="AN4" s="45" t="s">
        <v>168</v>
      </c>
      <c r="AO4" s="39"/>
      <c r="AP4" s="39" t="s">
        <v>187</v>
      </c>
      <c r="AQ4" s="39" t="s">
        <v>189</v>
      </c>
      <c r="AR4" s="39" t="s">
        <v>186</v>
      </c>
    </row>
    <row r="5" spans="1:44" x14ac:dyDescent="0.2">
      <c r="B5" s="33" t="s">
        <v>15</v>
      </c>
      <c r="D5" s="35" t="s">
        <v>16</v>
      </c>
      <c r="E5" s="35" t="s">
        <v>16</v>
      </c>
      <c r="F5" s="35" t="s">
        <v>16</v>
      </c>
      <c r="G5" s="35" t="s">
        <v>16</v>
      </c>
      <c r="H5" s="50" t="s">
        <v>47</v>
      </c>
      <c r="I5" s="47" t="s">
        <v>20</v>
      </c>
      <c r="J5" s="45" t="s">
        <v>20</v>
      </c>
      <c r="K5" s="39" t="s">
        <v>20</v>
      </c>
      <c r="L5" s="33" t="s">
        <v>20</v>
      </c>
      <c r="N5" s="35" t="s">
        <v>32</v>
      </c>
      <c r="O5" s="33">
        <f ca="1">INDIRECT(N2)</f>
        <v>4.3746460017504987</v>
      </c>
      <c r="P5" s="35" t="s">
        <v>66</v>
      </c>
      <c r="Q5" s="33">
        <f ca="1">AVERAGE(INDIRECT(O2))</f>
        <v>4.3338161625167757</v>
      </c>
      <c r="R5" s="33" t="str">
        <f ca="1">"mittlerer Gang "&amp;TEXT(O5,R2)&amp;" ±"&amp;TEXT(O18,R3)&amp;" s/d"</f>
        <v>mittlerer Gang +4,4 ±0,55 s/d</v>
      </c>
      <c r="Y5" s="35" t="s">
        <v>16</v>
      </c>
      <c r="Z5" s="35" t="s">
        <v>16</v>
      </c>
      <c r="AA5" s="35" t="s">
        <v>16</v>
      </c>
      <c r="AC5" s="35" t="s">
        <v>47</v>
      </c>
      <c r="AD5" s="35" t="s">
        <v>16</v>
      </c>
      <c r="AE5" s="35" t="s">
        <v>16</v>
      </c>
      <c r="AG5" s="33" t="s">
        <v>20</v>
      </c>
      <c r="AH5" s="33" t="s">
        <v>20</v>
      </c>
      <c r="AM5" s="47" t="s">
        <v>20</v>
      </c>
      <c r="AN5" s="45" t="s">
        <v>20</v>
      </c>
      <c r="AO5" s="39"/>
      <c r="AP5" s="39" t="s">
        <v>188</v>
      </c>
      <c r="AQ5" s="39" t="s">
        <v>188</v>
      </c>
      <c r="AR5" s="39" t="s">
        <v>20</v>
      </c>
    </row>
    <row r="6" spans="1:44" x14ac:dyDescent="0.2">
      <c r="A6" s="33">
        <f>Eingabe!A3</f>
        <v>0</v>
      </c>
      <c r="B6" s="36">
        <f>Eingabe!B3+Eingabe!C3</f>
        <v>37903.837500000001</v>
      </c>
      <c r="C6" s="33">
        <f>IF(B6&gt;0,B6,#N/A)</f>
        <v>37903.837500000001</v>
      </c>
      <c r="D6" s="33">
        <f>(Eingabe!D3-Eingabe!C3)*(24*60*60)</f>
        <v>13.999999999995794</v>
      </c>
      <c r="E6" s="33">
        <f t="shared" ref="E6:E37" si="0">D6+ROUND(D6/$E$3,0)*-$E$3</f>
        <v>13.999999999995794</v>
      </c>
      <c r="F6" s="33">
        <f>E6</f>
        <v>13.999999999995794</v>
      </c>
      <c r="N6" s="35" t="s">
        <v>29</v>
      </c>
      <c r="O6" s="33">
        <f ca="1">MIN(INDIRECT(O2))</f>
        <v>1.2080536912847337</v>
      </c>
      <c r="P6" s="35" t="s">
        <v>74</v>
      </c>
      <c r="Q6" s="33">
        <f ca="1">MEDIAN(INDIRECT(O2))</f>
        <v>4.6601941747309814</v>
      </c>
      <c r="Y6" s="33">
        <f t="shared" ref="Y6:Y37" si="1">IF(A6&lt;$A$2,E6,#N/A)</f>
        <v>13.999999999995794</v>
      </c>
      <c r="Z6" s="33">
        <f t="shared" ref="Z6" si="2">IF(A6&lt;$A$2,F6,#N/A)</f>
        <v>13.999999999995794</v>
      </c>
      <c r="AA6" s="33">
        <f>Eingabe!E3</f>
        <v>0</v>
      </c>
      <c r="AB6" s="33">
        <v>1</v>
      </c>
      <c r="AC6" s="33">
        <f t="shared" ref="AC6:AC69" si="3">INDEX($C$6:$C$106,AB6)</f>
        <v>37903.837500000001</v>
      </c>
      <c r="AD6" s="33">
        <f>INDEX($Y$6:$Y$106,AB6)</f>
        <v>13.999999999995794</v>
      </c>
      <c r="AE6" s="33">
        <f>INDEX($Z$6:$Z$106,AB6)</f>
        <v>13.999999999995794</v>
      </c>
      <c r="AG6" s="34"/>
      <c r="AK6" s="33">
        <f>A6</f>
        <v>0</v>
      </c>
      <c r="AL6" s="36">
        <f>C6</f>
        <v>37903.837500000001</v>
      </c>
      <c r="AM6" s="34">
        <f>AM7</f>
        <v>6.7110519307526442</v>
      </c>
      <c r="AN6" s="34"/>
      <c r="AO6" s="34"/>
      <c r="AP6" s="34"/>
      <c r="AQ6" s="34"/>
      <c r="AR6" s="34"/>
    </row>
    <row r="7" spans="1:44" x14ac:dyDescent="0.2">
      <c r="A7" s="33">
        <f>Eingabe!A4</f>
        <v>1</v>
      </c>
      <c r="B7" s="36">
        <f>Eingabe!B4+Eingabe!C4</f>
        <v>37904.880555555559</v>
      </c>
      <c r="C7" s="33">
        <f t="shared" ref="C7:C70" si="4">IF(B7&gt;0,B7,#N/A)</f>
        <v>37904.880555555559</v>
      </c>
      <c r="D7" s="33">
        <f>(Eingabe!D4-Eingabe!C4)*(24*60*60)</f>
        <v>21.000000000003283</v>
      </c>
      <c r="E7" s="33">
        <f t="shared" si="0"/>
        <v>21.000000000003283</v>
      </c>
      <c r="F7" s="33">
        <f>E7-SUM(Eingabe!E$3:E3)</f>
        <v>21.000000000003283</v>
      </c>
      <c r="G7" s="33">
        <f>Z7-Z6</f>
        <v>7.0000000000074891</v>
      </c>
      <c r="H7" s="39">
        <f>B7-B6</f>
        <v>1.0430555555576575</v>
      </c>
      <c r="I7" s="34">
        <f>G7/H7</f>
        <v>6.7110519307526442</v>
      </c>
      <c r="J7" s="34">
        <f t="shared" ref="J7:J38" si="5">(Z7-Z$6)/(B7-B$6)</f>
        <v>6.7110519307526442</v>
      </c>
      <c r="N7" s="35" t="s">
        <v>30</v>
      </c>
      <c r="O7" s="33">
        <f ca="1">MAX(INDIRECT(O2))</f>
        <v>6.7696440564000229</v>
      </c>
      <c r="P7" s="35" t="s">
        <v>75</v>
      </c>
      <c r="Q7" s="33">
        <f ca="1">3*(Q5-Q6)/O10</f>
        <v>-0.68675309135202101</v>
      </c>
      <c r="Y7" s="33">
        <f t="shared" si="1"/>
        <v>21.000000000003283</v>
      </c>
      <c r="Z7" s="33">
        <f t="shared" ref="Z7:Z38" si="6">IF(A7&lt;$A$2,F7,#N/A)</f>
        <v>21.000000000003283</v>
      </c>
      <c r="AA7" s="33">
        <f>Eingabe!E4</f>
        <v>0</v>
      </c>
      <c r="AB7" s="33">
        <v>1</v>
      </c>
      <c r="AC7" s="33">
        <f t="shared" si="3"/>
        <v>37903.837500000001</v>
      </c>
      <c r="AD7" s="33">
        <f>INDEX($Y$6:$Y$106,AB7)+INDEX($AA$6:$AA$106,AB7)</f>
        <v>13.999999999995794</v>
      </c>
      <c r="AE7" s="33">
        <f t="shared" ref="AE7:AE70" si="7">INDEX($Z$6:$Z$106,AB7)</f>
        <v>13.999999999995794</v>
      </c>
      <c r="AG7" s="34">
        <f t="shared" ref="AG7:AG38" si="8">I7</f>
        <v>6.7110519307526442</v>
      </c>
      <c r="AH7" s="34">
        <f ca="1">AG7-$O$5</f>
        <v>2.3364059290021455</v>
      </c>
      <c r="AI7" s="75">
        <f>Eingabe!C4</f>
        <v>0.88055555555555554</v>
      </c>
      <c r="AK7" s="33">
        <f t="shared" ref="AK7" si="9">A7</f>
        <v>1</v>
      </c>
      <c r="AL7" s="36">
        <f t="shared" ref="AL7" si="10">C7</f>
        <v>37904.880555555559</v>
      </c>
      <c r="AM7" s="34">
        <f t="shared" ref="AM7" si="11">I7</f>
        <v>6.7110519307526442</v>
      </c>
      <c r="AN7" s="34">
        <f t="shared" ref="AN7" si="12">J7</f>
        <v>6.7110519307526442</v>
      </c>
      <c r="AO7" s="34">
        <f>C7</f>
        <v>37904.880555555559</v>
      </c>
      <c r="AP7" s="86">
        <f>(H7*$AP$2)^0.5</f>
        <v>0.17689450716947014</v>
      </c>
      <c r="AQ7" s="86">
        <v>1</v>
      </c>
      <c r="AR7" s="34">
        <f t="shared" ref="AR7:AR10" si="13">(AR6*(1-AQ7))+(I7*AQ7)</f>
        <v>6.7110519307526442</v>
      </c>
    </row>
    <row r="8" spans="1:44" x14ac:dyDescent="0.2">
      <c r="A8" s="33">
        <f>Eingabe!A5</f>
        <v>2</v>
      </c>
      <c r="B8" s="36">
        <f>Eingabe!B5+Eingabe!C5</f>
        <v>37905.775000000001</v>
      </c>
      <c r="C8" s="33">
        <f t="shared" si="4"/>
        <v>37905.775000000001</v>
      </c>
      <c r="D8" s="33">
        <f>(Eingabe!D5-Eingabe!C5)*(24*60*60)</f>
        <v>25.999999999997669</v>
      </c>
      <c r="E8" s="33">
        <f t="shared" si="0"/>
        <v>25.999999999997669</v>
      </c>
      <c r="F8" s="33">
        <f>E8-SUM(Eingabe!E$3:E4)</f>
        <v>25.999999999997669</v>
      </c>
      <c r="G8" s="33">
        <f t="shared" ref="G8:G38" si="14">Z8-Z7</f>
        <v>4.9999999999943867</v>
      </c>
      <c r="H8" s="39">
        <f>B8-B7</f>
        <v>0.8944444444423425</v>
      </c>
      <c r="I8" s="34">
        <f t="shared" ref="I8:I71" si="15">G8/H8</f>
        <v>5.5900621118081029</v>
      </c>
      <c r="J8" s="34">
        <f t="shared" si="5"/>
        <v>6.1935483870977421</v>
      </c>
      <c r="Y8" s="33">
        <f t="shared" si="1"/>
        <v>25.999999999997669</v>
      </c>
      <c r="Z8" s="33">
        <f t="shared" si="6"/>
        <v>25.999999999997669</v>
      </c>
      <c r="AA8" s="33">
        <f>Eingabe!E5</f>
        <v>0</v>
      </c>
      <c r="AB8" s="33">
        <f>AB6+1</f>
        <v>2</v>
      </c>
      <c r="AC8" s="33">
        <f t="shared" si="3"/>
        <v>37904.880555555559</v>
      </c>
      <c r="AD8" s="33">
        <f>INDEX($Y$6:$Y$106,AB8)</f>
        <v>21.000000000003283</v>
      </c>
      <c r="AE8" s="33">
        <f t="shared" si="7"/>
        <v>21.000000000003283</v>
      </c>
      <c r="AG8" s="34">
        <f t="shared" si="8"/>
        <v>5.5900621118081029</v>
      </c>
      <c r="AH8" s="34">
        <f t="shared" ref="AH8:AH71" ca="1" si="16">AG8-$O$5</f>
        <v>1.2154161100576042</v>
      </c>
      <c r="AI8" s="75">
        <f>Eingabe!C5</f>
        <v>0.77500000000000002</v>
      </c>
      <c r="AL8" s="36">
        <f>AL7</f>
        <v>37904.880555555559</v>
      </c>
      <c r="AM8" s="34">
        <f>AM9</f>
        <v>5.5900621118081029</v>
      </c>
      <c r="AN8" s="34">
        <f>AN7</f>
        <v>6.7110519307526442</v>
      </c>
      <c r="AO8" s="34">
        <f>C8</f>
        <v>37905.775000000001</v>
      </c>
      <c r="AP8" s="86">
        <f t="shared" ref="AP8:AP33" si="17">(H8*$AP$2)^0.5</f>
        <v>0.16380883167054905</v>
      </c>
      <c r="AQ8" s="86">
        <v>0.5</v>
      </c>
      <c r="AR8" s="34">
        <f>(AR7*(1-AQ8))+(I8*AQ8)</f>
        <v>6.150557021280374</v>
      </c>
    </row>
    <row r="9" spans="1:44" x14ac:dyDescent="0.2">
      <c r="A9" s="33">
        <f>Eingabe!A6</f>
        <v>3</v>
      </c>
      <c r="B9" s="36">
        <f>Eingabe!B6+Eingabe!C6</f>
        <v>37906.789583333331</v>
      </c>
      <c r="C9" s="33">
        <f t="shared" si="4"/>
        <v>37906.789583333331</v>
      </c>
      <c r="D9" s="33">
        <f>(Eingabe!D6-Eingabe!C6)*(24*60*60)</f>
        <v>31.999999999998607</v>
      </c>
      <c r="E9" s="33">
        <f t="shared" si="0"/>
        <v>31.999999999998607</v>
      </c>
      <c r="F9" s="33">
        <f>E9-SUM(Eingabe!E$3:E5)</f>
        <v>31.999999999998607</v>
      </c>
      <c r="G9" s="33">
        <f t="shared" si="14"/>
        <v>6.0000000000009379</v>
      </c>
      <c r="H9" s="39">
        <f t="shared" ref="H9:H71" si="18">B9-B8</f>
        <v>1.0145833333299379</v>
      </c>
      <c r="I9" s="34">
        <f t="shared" si="15"/>
        <v>5.9137577002260544</v>
      </c>
      <c r="J9" s="34">
        <f t="shared" si="5"/>
        <v>6.0973888496903941</v>
      </c>
      <c r="N9" s="35" t="s">
        <v>31</v>
      </c>
      <c r="O9" s="33">
        <f ca="1">O7-O6</f>
        <v>5.5615903651152889</v>
      </c>
      <c r="Y9" s="33">
        <f t="shared" si="1"/>
        <v>31.999999999998607</v>
      </c>
      <c r="Z9" s="33">
        <f t="shared" si="6"/>
        <v>31.999999999998607</v>
      </c>
      <c r="AA9" s="33">
        <f>Eingabe!E6</f>
        <v>0</v>
      </c>
      <c r="AB9" s="33">
        <f t="shared" ref="AB9:AB72" si="19">AB7+1</f>
        <v>2</v>
      </c>
      <c r="AC9" s="33">
        <f t="shared" si="3"/>
        <v>37904.880555555559</v>
      </c>
      <c r="AD9" s="33">
        <f>INDEX($Y$6:$Y$106,AB9)+INDEX($AA$6:$AA$106,AB9)</f>
        <v>21.000000000003283</v>
      </c>
      <c r="AE9" s="33">
        <f t="shared" si="7"/>
        <v>21.000000000003283</v>
      </c>
      <c r="AG9" s="34">
        <f t="shared" si="8"/>
        <v>5.9137577002260544</v>
      </c>
      <c r="AH9" s="34">
        <f t="shared" ca="1" si="16"/>
        <v>1.5391116984755557</v>
      </c>
      <c r="AI9" s="75">
        <f>Eingabe!C6</f>
        <v>0.7895833333333333</v>
      </c>
      <c r="AK9" s="33">
        <f>A8</f>
        <v>2</v>
      </c>
      <c r="AL9" s="36">
        <f>C8</f>
        <v>37905.775000000001</v>
      </c>
      <c r="AM9" s="34">
        <f>I8</f>
        <v>5.5900621118081029</v>
      </c>
      <c r="AN9" s="34">
        <f>J8</f>
        <v>6.1935483870977421</v>
      </c>
      <c r="AO9" s="34">
        <f t="shared" ref="AO9:AO72" si="20">C9</f>
        <v>37906.789583333331</v>
      </c>
      <c r="AP9" s="86">
        <f t="shared" si="17"/>
        <v>0.17446346322338707</v>
      </c>
      <c r="AQ9" s="86">
        <v>0.33329999999999999</v>
      </c>
      <c r="AR9" s="34">
        <f t="shared" si="13"/>
        <v>6.0716318075729694</v>
      </c>
    </row>
    <row r="10" spans="1:44" x14ac:dyDescent="0.2">
      <c r="A10" s="33">
        <f>Eingabe!A7</f>
        <v>4</v>
      </c>
      <c r="B10" s="36">
        <f>Eingabe!B7+Eingabe!C7</f>
        <v>37907.998611111114</v>
      </c>
      <c r="C10" s="33">
        <f t="shared" si="4"/>
        <v>37907.998611111114</v>
      </c>
      <c r="D10" s="33">
        <f>(Eingabe!D7-Eingabe!C7)*(24*60*60)</f>
        <v>38.999999999996504</v>
      </c>
      <c r="E10" s="33">
        <f t="shared" si="0"/>
        <v>38.999999999996504</v>
      </c>
      <c r="F10" s="33">
        <f>E10-SUM(Eingabe!E$3:E6)</f>
        <v>38.999999999996504</v>
      </c>
      <c r="G10" s="33">
        <f t="shared" si="14"/>
        <v>6.9999999999978968</v>
      </c>
      <c r="H10" s="39">
        <f t="shared" si="18"/>
        <v>1.2090277777824667</v>
      </c>
      <c r="I10" s="34">
        <f t="shared" si="15"/>
        <v>5.7897759907856852</v>
      </c>
      <c r="J10" s="34">
        <f t="shared" si="5"/>
        <v>6.00801068090618</v>
      </c>
      <c r="N10" s="35" t="s">
        <v>36</v>
      </c>
      <c r="O10" s="33">
        <f ca="1">STDEVP(INDIRECT(O2))</f>
        <v>1.4257439085057213</v>
      </c>
      <c r="P10" s="33">
        <f ca="1">IF(A$2&lt;$P$2,#N/A,O10)</f>
        <v>1.4257439085057213</v>
      </c>
      <c r="Y10" s="33">
        <f t="shared" si="1"/>
        <v>38.999999999996504</v>
      </c>
      <c r="Z10" s="33">
        <f t="shared" si="6"/>
        <v>38.999999999996504</v>
      </c>
      <c r="AA10" s="33">
        <f>Eingabe!E7</f>
        <v>0</v>
      </c>
      <c r="AB10" s="33">
        <f t="shared" si="19"/>
        <v>3</v>
      </c>
      <c r="AC10" s="33">
        <f t="shared" si="3"/>
        <v>37905.775000000001</v>
      </c>
      <c r="AD10" s="33">
        <f>INDEX($Y$6:$Y$106,AB10)</f>
        <v>25.999999999997669</v>
      </c>
      <c r="AE10" s="33">
        <f t="shared" si="7"/>
        <v>25.999999999997669</v>
      </c>
      <c r="AG10" s="34">
        <f t="shared" si="8"/>
        <v>5.7897759907856852</v>
      </c>
      <c r="AH10" s="34">
        <f t="shared" ca="1" si="16"/>
        <v>1.4151299890351865</v>
      </c>
      <c r="AI10" s="75">
        <f>Eingabe!C7</f>
        <v>0.99861111111111112</v>
      </c>
      <c r="AL10" s="36">
        <f>AL9</f>
        <v>37905.775000000001</v>
      </c>
      <c r="AM10" s="34">
        <f>AM11</f>
        <v>5.9137577002260544</v>
      </c>
      <c r="AN10" s="34">
        <f>AN9</f>
        <v>6.1935483870977421</v>
      </c>
      <c r="AO10" s="34">
        <f t="shared" si="20"/>
        <v>37907.998611111114</v>
      </c>
      <c r="AP10" s="86">
        <f t="shared" si="17"/>
        <v>0.19044903080213876</v>
      </c>
      <c r="AQ10" s="86">
        <v>0.25</v>
      </c>
      <c r="AR10" s="34">
        <f t="shared" si="13"/>
        <v>6.0011678533761481</v>
      </c>
    </row>
    <row r="11" spans="1:44" x14ac:dyDescent="0.2">
      <c r="A11" s="33">
        <f>Eingabe!A8</f>
        <v>5</v>
      </c>
      <c r="B11" s="36">
        <f>Eingabe!B8+Eingabe!C8</f>
        <v>37908.826388888891</v>
      </c>
      <c r="C11" s="33">
        <f t="shared" si="4"/>
        <v>37908.826388888891</v>
      </c>
      <c r="D11" s="33">
        <f>(Eingabe!D8-Eingabe!C8)*(24*60*60)</f>
        <v>40.000000000003055</v>
      </c>
      <c r="E11" s="33">
        <f t="shared" si="0"/>
        <v>40.000000000003055</v>
      </c>
      <c r="F11" s="33">
        <f>E11-SUM(Eingabe!E$3:E7)</f>
        <v>40.000000000003055</v>
      </c>
      <c r="G11" s="33">
        <f t="shared" si="14"/>
        <v>1.0000000000065512</v>
      </c>
      <c r="H11" s="39">
        <f t="shared" si="18"/>
        <v>0.82777777777664596</v>
      </c>
      <c r="I11" s="34">
        <f t="shared" si="15"/>
        <v>1.2080536912847337</v>
      </c>
      <c r="J11" s="34">
        <f t="shared" si="5"/>
        <v>5.2115812917607522</v>
      </c>
      <c r="Y11" s="33">
        <f t="shared" si="1"/>
        <v>40.000000000003055</v>
      </c>
      <c r="Z11" s="33">
        <f t="shared" si="6"/>
        <v>40.000000000003055</v>
      </c>
      <c r="AA11" s="33">
        <f>Eingabe!E8</f>
        <v>0</v>
      </c>
      <c r="AB11" s="33">
        <f t="shared" si="19"/>
        <v>3</v>
      </c>
      <c r="AC11" s="33">
        <f t="shared" si="3"/>
        <v>37905.775000000001</v>
      </c>
      <c r="AD11" s="33">
        <f>INDEX($Y$6:$Y$106,AB11)+INDEX($AA$6:$AA$106,AB11)</f>
        <v>25.999999999997669</v>
      </c>
      <c r="AE11" s="33">
        <f t="shared" si="7"/>
        <v>25.999999999997669</v>
      </c>
      <c r="AG11" s="34">
        <f t="shared" si="8"/>
        <v>1.2080536912847337</v>
      </c>
      <c r="AH11" s="34">
        <f t="shared" ca="1" si="16"/>
        <v>-3.1665923104657647</v>
      </c>
      <c r="AI11" s="75">
        <f>Eingabe!C8</f>
        <v>0.82638888888888884</v>
      </c>
      <c r="AK11" s="33">
        <f>A9</f>
        <v>3</v>
      </c>
      <c r="AL11" s="36">
        <f>C9</f>
        <v>37906.789583333331</v>
      </c>
      <c r="AM11" s="34">
        <f>I9</f>
        <v>5.9137577002260544</v>
      </c>
      <c r="AN11" s="34">
        <f>J9</f>
        <v>6.0973888496903941</v>
      </c>
      <c r="AO11" s="34">
        <f t="shared" si="20"/>
        <v>37908.826388888891</v>
      </c>
      <c r="AP11" s="86">
        <f t="shared" si="17"/>
        <v>0.15758595538086309</v>
      </c>
      <c r="AQ11" s="86">
        <f t="shared" ref="AQ11:AQ71" si="21">IF(AP11&lt;1,AP11,1)</f>
        <v>0.15758595538086309</v>
      </c>
      <c r="AR11" s="34">
        <f>(AR10*(1-AQ11))+(I11*AQ11)</f>
        <v>5.2458403788934271</v>
      </c>
    </row>
    <row r="12" spans="1:44" x14ac:dyDescent="0.2">
      <c r="A12" s="33">
        <f>Eingabe!A9</f>
        <v>6</v>
      </c>
      <c r="B12" s="36">
        <f>Eingabe!B9+Eingabe!C9</f>
        <v>37909.833333333336</v>
      </c>
      <c r="C12" s="33">
        <f t="shared" si="4"/>
        <v>37909.833333333336</v>
      </c>
      <c r="D12" s="33">
        <f>(Eingabe!D9-Eingabe!C9)*(24*60*60)</f>
        <v>41.999999999996973</v>
      </c>
      <c r="E12" s="33">
        <f t="shared" si="0"/>
        <v>41.999999999996973</v>
      </c>
      <c r="F12" s="33">
        <f>E12-SUM(Eingabe!E$3:E8)</f>
        <v>41.999999999996973</v>
      </c>
      <c r="G12" s="33">
        <f t="shared" si="14"/>
        <v>1.9999999999939178</v>
      </c>
      <c r="H12" s="39">
        <f t="shared" si="18"/>
        <v>1.0069444444452529</v>
      </c>
      <c r="I12" s="34">
        <f t="shared" si="15"/>
        <v>1.9862068965440891</v>
      </c>
      <c r="J12" s="34">
        <f t="shared" si="5"/>
        <v>4.669909659485195</v>
      </c>
      <c r="N12" s="35" t="s">
        <v>37</v>
      </c>
      <c r="O12" s="33">
        <f ca="1">O10*2</f>
        <v>2.8514878170114426</v>
      </c>
      <c r="P12" s="33">
        <f ca="1">IF(A$2&lt;$P$2,#N/A,O12)</f>
        <v>2.8514878170114426</v>
      </c>
      <c r="Y12" s="33">
        <f t="shared" si="1"/>
        <v>41.999999999996973</v>
      </c>
      <c r="Z12" s="33">
        <f t="shared" si="6"/>
        <v>41.999999999996973</v>
      </c>
      <c r="AA12" s="33">
        <f>Eingabe!E9</f>
        <v>0</v>
      </c>
      <c r="AB12" s="33">
        <f t="shared" si="19"/>
        <v>4</v>
      </c>
      <c r="AC12" s="33">
        <f t="shared" si="3"/>
        <v>37906.789583333331</v>
      </c>
      <c r="AD12" s="33">
        <f>INDEX($Y$6:$Y$106,AB12)</f>
        <v>31.999999999998607</v>
      </c>
      <c r="AE12" s="33">
        <f t="shared" si="7"/>
        <v>31.999999999998607</v>
      </c>
      <c r="AG12" s="34">
        <f t="shared" si="8"/>
        <v>1.9862068965440891</v>
      </c>
      <c r="AH12" s="34">
        <f t="shared" ca="1" si="16"/>
        <v>-2.3884391052064098</v>
      </c>
      <c r="AI12" s="75">
        <f>Eingabe!C9</f>
        <v>0.83333333333333337</v>
      </c>
      <c r="AL12" s="36">
        <f>AL11</f>
        <v>37906.789583333331</v>
      </c>
      <c r="AM12" s="34">
        <f>AM13</f>
        <v>5.7897759907856852</v>
      </c>
      <c r="AN12" s="34">
        <f>AN11</f>
        <v>6.0973888496903941</v>
      </c>
      <c r="AO12" s="34">
        <f t="shared" si="20"/>
        <v>37909.833333333336</v>
      </c>
      <c r="AP12" s="86">
        <f t="shared" si="17"/>
        <v>0.17380544678852153</v>
      </c>
      <c r="AQ12" s="86">
        <f t="shared" si="21"/>
        <v>0.17380544678852153</v>
      </c>
      <c r="AR12" s="34">
        <f t="shared" ref="AR12:AR75" si="22">(AR11*(1-AQ12))+(I12*AQ12)</f>
        <v>4.6792983251268767</v>
      </c>
    </row>
    <row r="13" spans="1:44" x14ac:dyDescent="0.2">
      <c r="A13" s="33">
        <f>Eingabe!A10</f>
        <v>7</v>
      </c>
      <c r="B13" s="36">
        <f>Eingabe!B10+Eingabe!C10</f>
        <v>37910.818055555559</v>
      </c>
      <c r="C13" s="33">
        <f t="shared" si="4"/>
        <v>37910.818055555559</v>
      </c>
      <c r="D13" s="33">
        <f>(Eingabe!D10-Eingabe!C10)*(24*60*60)</f>
        <v>44.999999999997442</v>
      </c>
      <c r="E13" s="33">
        <f t="shared" si="0"/>
        <v>44.999999999997442</v>
      </c>
      <c r="F13" s="33">
        <f>E13-SUM(Eingabe!E$3:E9)</f>
        <v>44.999999999997442</v>
      </c>
      <c r="G13" s="33">
        <f t="shared" si="14"/>
        <v>3.000000000000469</v>
      </c>
      <c r="H13" s="39">
        <f t="shared" si="18"/>
        <v>0.98472222222335404</v>
      </c>
      <c r="I13" s="34">
        <f t="shared" si="15"/>
        <v>3.0465444287698942</v>
      </c>
      <c r="J13" s="34">
        <f t="shared" si="5"/>
        <v>4.4409072821318079</v>
      </c>
      <c r="K13" s="39">
        <f>SUM(G7:G13)/SUM(H7:H13)</f>
        <v>4.4409072821318079</v>
      </c>
      <c r="L13" s="33">
        <f>ROUND(K13/$L$2,0)*$L$2</f>
        <v>4.5</v>
      </c>
      <c r="N13" s="35" t="s">
        <v>39</v>
      </c>
      <c r="O13" s="33">
        <f ca="1">O10*3</f>
        <v>4.2772317255171641</v>
      </c>
      <c r="P13" s="33">
        <f ca="1">IF(A$2&lt;$P$2,#N/A,O13)</f>
        <v>4.2772317255171641</v>
      </c>
      <c r="Y13" s="33">
        <f t="shared" si="1"/>
        <v>44.999999999997442</v>
      </c>
      <c r="Z13" s="33">
        <f t="shared" si="6"/>
        <v>44.999999999997442</v>
      </c>
      <c r="AA13" s="33">
        <f>Eingabe!E10</f>
        <v>0</v>
      </c>
      <c r="AB13" s="33">
        <f t="shared" si="19"/>
        <v>4</v>
      </c>
      <c r="AC13" s="33">
        <f t="shared" si="3"/>
        <v>37906.789583333331</v>
      </c>
      <c r="AD13" s="33">
        <f>INDEX($Y$6:$Y$106,AB13)+INDEX($AA$6:$AA$106,AB13)</f>
        <v>31.999999999998607</v>
      </c>
      <c r="AE13" s="33">
        <f t="shared" si="7"/>
        <v>31.999999999998607</v>
      </c>
      <c r="AG13" s="34">
        <f t="shared" si="8"/>
        <v>3.0465444287698942</v>
      </c>
      <c r="AH13" s="34">
        <f t="shared" ca="1" si="16"/>
        <v>-1.3281015729806045</v>
      </c>
      <c r="AI13" s="75">
        <f>Eingabe!C10</f>
        <v>0.81805555555555554</v>
      </c>
      <c r="AK13" s="33">
        <f>A10</f>
        <v>4</v>
      </c>
      <c r="AL13" s="36">
        <f>C10</f>
        <v>37907.998611111114</v>
      </c>
      <c r="AM13" s="34">
        <f>I10</f>
        <v>5.7897759907856852</v>
      </c>
      <c r="AN13" s="34">
        <f>J10</f>
        <v>6.00801068090618</v>
      </c>
      <c r="AO13" s="34">
        <f t="shared" si="20"/>
        <v>37910.818055555559</v>
      </c>
      <c r="AP13" s="86">
        <f t="shared" si="17"/>
        <v>0.17187689392905789</v>
      </c>
      <c r="AQ13" s="86">
        <f t="shared" si="21"/>
        <v>0.17187689392905789</v>
      </c>
      <c r="AR13" s="34">
        <f t="shared" si="22"/>
        <v>4.3986656568704712</v>
      </c>
    </row>
    <row r="14" spans="1:44" x14ac:dyDescent="0.2">
      <c r="A14" s="33">
        <f>Eingabe!A11</f>
        <v>8</v>
      </c>
      <c r="B14" s="36">
        <f>Eingabe!B11+Eingabe!C11</f>
        <v>37911.808333333334</v>
      </c>
      <c r="C14" s="33">
        <f t="shared" si="4"/>
        <v>37911.808333333334</v>
      </c>
      <c r="D14" s="33">
        <f>(Eingabe!D11-Eingabe!C11)*(24*60*60)</f>
        <v>50.99999999999838</v>
      </c>
      <c r="E14" s="33">
        <f t="shared" si="0"/>
        <v>50.99999999999838</v>
      </c>
      <c r="F14" s="33">
        <f>E14-SUM(Eingabe!E$3:E10)</f>
        <v>50.99999999999838</v>
      </c>
      <c r="G14" s="33">
        <f t="shared" si="14"/>
        <v>6.0000000000009379</v>
      </c>
      <c r="H14" s="39">
        <f t="shared" si="18"/>
        <v>0.99027777777519077</v>
      </c>
      <c r="I14" s="34">
        <f t="shared" si="15"/>
        <v>6.0589060308723157</v>
      </c>
      <c r="J14" s="34">
        <f t="shared" si="5"/>
        <v>4.6419236800842452</v>
      </c>
      <c r="K14" s="39">
        <f>SUM(G8:G14)/SUM(H8:H14)</f>
        <v>4.3303929430642611</v>
      </c>
      <c r="L14" s="33">
        <f t="shared" ref="L14:L77" si="23">ROUND(K14/$L$2,0)*$L$2</f>
        <v>4.5</v>
      </c>
      <c r="N14" s="35" t="s">
        <v>38</v>
      </c>
      <c r="O14" s="33">
        <f ca="1">O10*4</f>
        <v>5.7029756340228852</v>
      </c>
      <c r="P14" s="33">
        <f ca="1">IF(A$2&lt;$P$2,#N/A,O14)</f>
        <v>5.7029756340228852</v>
      </c>
      <c r="Y14" s="33">
        <f t="shared" si="1"/>
        <v>50.99999999999838</v>
      </c>
      <c r="Z14" s="33">
        <f t="shared" si="6"/>
        <v>50.99999999999838</v>
      </c>
      <c r="AA14" s="33">
        <f>Eingabe!E11</f>
        <v>0</v>
      </c>
      <c r="AB14" s="33">
        <f t="shared" si="19"/>
        <v>5</v>
      </c>
      <c r="AC14" s="33">
        <f t="shared" si="3"/>
        <v>37907.998611111114</v>
      </c>
      <c r="AD14" s="33">
        <f>INDEX($Y$6:$Y$106,AB14)</f>
        <v>38.999999999996504</v>
      </c>
      <c r="AE14" s="33">
        <f t="shared" si="7"/>
        <v>38.999999999996504</v>
      </c>
      <c r="AG14" s="34">
        <f t="shared" si="8"/>
        <v>6.0589060308723157</v>
      </c>
      <c r="AH14" s="34">
        <f t="shared" ca="1" si="16"/>
        <v>1.684260029121817</v>
      </c>
      <c r="AI14" s="75">
        <f>Eingabe!C11</f>
        <v>0.80833333333333335</v>
      </c>
      <c r="AL14" s="36">
        <f>AL13</f>
        <v>37907.998611111114</v>
      </c>
      <c r="AM14" s="34">
        <f>AM15</f>
        <v>1.2080536912847337</v>
      </c>
      <c r="AN14" s="34">
        <f>AN13</f>
        <v>6.00801068090618</v>
      </c>
      <c r="AO14" s="34">
        <f t="shared" si="20"/>
        <v>37911.808333333334</v>
      </c>
      <c r="AP14" s="86">
        <f t="shared" si="17"/>
        <v>0.17236105515242045</v>
      </c>
      <c r="AQ14" s="86">
        <f t="shared" si="21"/>
        <v>0.17236105515242045</v>
      </c>
      <c r="AR14" s="34">
        <f t="shared" si="22"/>
        <v>4.6848264395400783</v>
      </c>
    </row>
    <row r="15" spans="1:44" x14ac:dyDescent="0.2">
      <c r="A15" s="33">
        <f>Eingabe!A12</f>
        <v>9</v>
      </c>
      <c r="B15" s="36">
        <f>Eingabe!B12+Eingabe!C12</f>
        <v>37912.833333333336</v>
      </c>
      <c r="C15" s="33">
        <f t="shared" si="4"/>
        <v>37912.833333333336</v>
      </c>
      <c r="D15" s="33">
        <f>(Eingabe!D12-Eingabe!C12)*(24*60*60)</f>
        <v>56.000000000002359</v>
      </c>
      <c r="E15" s="33">
        <f t="shared" si="0"/>
        <v>56.000000000002359</v>
      </c>
      <c r="F15" s="33">
        <f>E15-SUM(Eingabe!E$3:E11)</f>
        <v>56.000000000002359</v>
      </c>
      <c r="G15" s="33">
        <f t="shared" si="14"/>
        <v>5.000000000003979</v>
      </c>
      <c r="H15" s="39">
        <f t="shared" si="18"/>
        <v>1.0250000000014552</v>
      </c>
      <c r="I15" s="34">
        <f t="shared" si="15"/>
        <v>4.8780487804847619</v>
      </c>
      <c r="J15" s="34">
        <f t="shared" si="5"/>
        <v>4.6688281611859601</v>
      </c>
      <c r="K15" s="39">
        <f t="shared" ref="K15:K78" si="24">SUM(G9:G15)/SUM(H9:H15)</f>
        <v>4.2502951593861491</v>
      </c>
      <c r="L15" s="33">
        <f t="shared" si="23"/>
        <v>4.5</v>
      </c>
      <c r="N15" s="35" t="s">
        <v>40</v>
      </c>
      <c r="O15" s="33">
        <f ca="1">O10*6</f>
        <v>8.5544634510343283</v>
      </c>
      <c r="P15" s="33">
        <f ca="1">IF(A$2&lt;$P$2,#N/A,O15)</f>
        <v>8.5544634510343283</v>
      </c>
      <c r="Y15" s="33">
        <f t="shared" si="1"/>
        <v>56.000000000002359</v>
      </c>
      <c r="Z15" s="33">
        <f t="shared" si="6"/>
        <v>56.000000000002359</v>
      </c>
      <c r="AA15" s="33">
        <f>Eingabe!E12</f>
        <v>0</v>
      </c>
      <c r="AB15" s="33">
        <f t="shared" si="19"/>
        <v>5</v>
      </c>
      <c r="AC15" s="33">
        <f t="shared" si="3"/>
        <v>37907.998611111114</v>
      </c>
      <c r="AD15" s="33">
        <f>INDEX($Y$6:$Y$106,AB15)+INDEX($AA$6:$AA$106,AB15)</f>
        <v>38.999999999996504</v>
      </c>
      <c r="AE15" s="33">
        <f t="shared" si="7"/>
        <v>38.999999999996504</v>
      </c>
      <c r="AG15" s="34">
        <f t="shared" si="8"/>
        <v>4.8780487804847619</v>
      </c>
      <c r="AH15" s="34">
        <f t="shared" ca="1" si="16"/>
        <v>0.5034027787342632</v>
      </c>
      <c r="AI15" s="75">
        <f>Eingabe!C12</f>
        <v>0.83333333333333337</v>
      </c>
      <c r="AK15" s="33">
        <f>A11</f>
        <v>5</v>
      </c>
      <c r="AL15" s="36">
        <f>C11</f>
        <v>37908.826388888891</v>
      </c>
      <c r="AM15" s="34">
        <f>I11</f>
        <v>1.2080536912847337</v>
      </c>
      <c r="AN15" s="34">
        <f>J11</f>
        <v>5.2115812917607522</v>
      </c>
      <c r="AO15" s="34">
        <f t="shared" si="20"/>
        <v>37912.833333333336</v>
      </c>
      <c r="AP15" s="86">
        <f t="shared" si="17"/>
        <v>0.17535677916762629</v>
      </c>
      <c r="AQ15" s="86">
        <f t="shared" si="21"/>
        <v>0.17535677916762629</v>
      </c>
      <c r="AR15" s="34">
        <f t="shared" si="22"/>
        <v>4.7187092869113672</v>
      </c>
    </row>
    <row r="16" spans="1:44" x14ac:dyDescent="0.2">
      <c r="A16" s="33">
        <f>Eingabe!A13</f>
        <v>10</v>
      </c>
      <c r="B16" s="36">
        <f>Eingabe!B13+Eingabe!C13</f>
        <v>37913.82916666667</v>
      </c>
      <c r="C16" s="33">
        <f t="shared" si="4"/>
        <v>37913.82916666667</v>
      </c>
      <c r="D16" s="33">
        <f>(Eingabe!D13-Eingabe!C13)*(24*60*60)</f>
        <v>59.000000000002828</v>
      </c>
      <c r="E16" s="33">
        <f t="shared" si="0"/>
        <v>59.000000000002828</v>
      </c>
      <c r="F16" s="33">
        <f>E16-SUM(Eingabe!E$3:E12)</f>
        <v>59.000000000002828</v>
      </c>
      <c r="G16" s="33">
        <f t="shared" si="14"/>
        <v>3.000000000000469</v>
      </c>
      <c r="H16" s="39">
        <f t="shared" si="18"/>
        <v>0.99583333333430346</v>
      </c>
      <c r="I16" s="34">
        <f t="shared" si="15"/>
        <v>3.0125523012527662</v>
      </c>
      <c r="J16" s="34">
        <f t="shared" si="5"/>
        <v>4.503753127606168</v>
      </c>
      <c r="K16" s="39">
        <f t="shared" si="24"/>
        <v>3.8354542764108324</v>
      </c>
      <c r="L16" s="33">
        <f t="shared" si="23"/>
        <v>4</v>
      </c>
      <c r="Y16" s="33">
        <f t="shared" si="1"/>
        <v>59.000000000002828</v>
      </c>
      <c r="Z16" s="33">
        <f t="shared" si="6"/>
        <v>59.000000000002828</v>
      </c>
      <c r="AA16" s="33">
        <f>Eingabe!E13</f>
        <v>0</v>
      </c>
      <c r="AB16" s="33">
        <f t="shared" si="19"/>
        <v>6</v>
      </c>
      <c r="AC16" s="33">
        <f t="shared" si="3"/>
        <v>37908.826388888891</v>
      </c>
      <c r="AD16" s="33">
        <f>INDEX($Y$6:$Y$106,AB16)</f>
        <v>40.000000000003055</v>
      </c>
      <c r="AE16" s="33">
        <f t="shared" si="7"/>
        <v>40.000000000003055</v>
      </c>
      <c r="AG16" s="34">
        <f t="shared" si="8"/>
        <v>3.0125523012527662</v>
      </c>
      <c r="AH16" s="34">
        <f t="shared" ca="1" si="16"/>
        <v>-1.3620937004977325</v>
      </c>
      <c r="AI16" s="75">
        <f>Eingabe!C13</f>
        <v>0.82916666666666672</v>
      </c>
      <c r="AL16" s="36">
        <f>AL15</f>
        <v>37908.826388888891</v>
      </c>
      <c r="AM16" s="34">
        <f>AM17</f>
        <v>1.9862068965440891</v>
      </c>
      <c r="AN16" s="34">
        <f>AN15</f>
        <v>5.2115812917607522</v>
      </c>
      <c r="AO16" s="34">
        <f t="shared" si="20"/>
        <v>37913.82916666667</v>
      </c>
      <c r="AP16" s="86">
        <f t="shared" si="17"/>
        <v>0.17284386017452025</v>
      </c>
      <c r="AQ16" s="86">
        <f t="shared" si="21"/>
        <v>0.17284386017452025</v>
      </c>
      <c r="AR16" s="34">
        <f t="shared" si="22"/>
        <v>4.4238105274464115</v>
      </c>
    </row>
    <row r="17" spans="1:44" x14ac:dyDescent="0.2">
      <c r="A17" s="33">
        <f>Eingabe!A14</f>
        <v>11</v>
      </c>
      <c r="B17" s="36">
        <f>Eingabe!B14+Eingabe!C14</f>
        <v>37914.833333333336</v>
      </c>
      <c r="C17" s="33">
        <f t="shared" si="4"/>
        <v>37914.833333333336</v>
      </c>
      <c r="D17" s="33">
        <f>(Eingabe!D14-Eingabe!C14)*(24*60*60)</f>
        <v>63.999999999997215</v>
      </c>
      <c r="E17" s="33">
        <f t="shared" si="0"/>
        <v>63.999999999997215</v>
      </c>
      <c r="F17" s="33">
        <f>E17-SUM(Eingabe!E$3:E13)</f>
        <v>63.999999999997215</v>
      </c>
      <c r="G17" s="33">
        <f t="shared" si="14"/>
        <v>4.9999999999943867</v>
      </c>
      <c r="H17" s="39">
        <f t="shared" si="18"/>
        <v>1.0041666666656965</v>
      </c>
      <c r="I17" s="34">
        <f t="shared" si="15"/>
        <v>4.9792531120324153</v>
      </c>
      <c r="J17" s="34">
        <f t="shared" si="5"/>
        <v>4.5471769609697921</v>
      </c>
      <c r="K17" s="39">
        <f t="shared" si="24"/>
        <v>3.6577931314776189</v>
      </c>
      <c r="L17" s="33">
        <f t="shared" si="23"/>
        <v>3.5</v>
      </c>
      <c r="N17" s="35" t="s">
        <v>45</v>
      </c>
      <c r="O17" s="33">
        <f ca="1">O10*4/SQRT(A2-1)</f>
        <v>1.0975381724949964</v>
      </c>
      <c r="P17" s="33">
        <f ca="1">IF(A$2&lt;$P$2,#N/A,O17)</f>
        <v>1.0975381724949964</v>
      </c>
      <c r="Y17" s="33">
        <f t="shared" si="1"/>
        <v>63.999999999997215</v>
      </c>
      <c r="Z17" s="33">
        <f t="shared" si="6"/>
        <v>63.999999999997215</v>
      </c>
      <c r="AA17" s="33">
        <f>Eingabe!E14</f>
        <v>-69</v>
      </c>
      <c r="AB17" s="33">
        <f t="shared" si="19"/>
        <v>6</v>
      </c>
      <c r="AC17" s="33">
        <f t="shared" si="3"/>
        <v>37908.826388888891</v>
      </c>
      <c r="AD17" s="33">
        <f>INDEX($Y$6:$Y$106,AB17)+INDEX($AA$6:$AA$106,AB17)</f>
        <v>40.000000000003055</v>
      </c>
      <c r="AE17" s="33">
        <f t="shared" si="7"/>
        <v>40.000000000003055</v>
      </c>
      <c r="AG17" s="34">
        <f t="shared" si="8"/>
        <v>4.9792531120324153</v>
      </c>
      <c r="AH17" s="34">
        <f t="shared" ca="1" si="16"/>
        <v>0.6046071102819166</v>
      </c>
      <c r="AI17" s="75">
        <f>Eingabe!C14</f>
        <v>0.83333333333333337</v>
      </c>
      <c r="AK17" s="33">
        <f>A12</f>
        <v>6</v>
      </c>
      <c r="AL17" s="36">
        <f>C12</f>
        <v>37909.833333333336</v>
      </c>
      <c r="AM17" s="34">
        <f>I12</f>
        <v>1.9862068965440891</v>
      </c>
      <c r="AN17" s="34">
        <f>J12</f>
        <v>4.669909659485195</v>
      </c>
      <c r="AO17" s="34">
        <f t="shared" si="20"/>
        <v>37914.833333333336</v>
      </c>
      <c r="AP17" s="86">
        <f t="shared" si="17"/>
        <v>0.17356554957701398</v>
      </c>
      <c r="AQ17" s="86">
        <f t="shared" si="21"/>
        <v>0.17356554957701398</v>
      </c>
      <c r="AR17" s="34">
        <f t="shared" si="22"/>
        <v>4.520216224898558</v>
      </c>
    </row>
    <row r="18" spans="1:44" x14ac:dyDescent="0.2">
      <c r="A18" s="33">
        <f>Eingabe!A15</f>
        <v>12</v>
      </c>
      <c r="B18" s="36">
        <f>Eingabe!B15+Eingabe!C15</f>
        <v>37915.74722222222</v>
      </c>
      <c r="C18" s="33">
        <f t="shared" si="4"/>
        <v>37915.74722222222</v>
      </c>
      <c r="D18" s="33">
        <f>(Eingabe!D15-Eingabe!C15)*(24*60*60)</f>
        <v>0</v>
      </c>
      <c r="E18" s="33">
        <f t="shared" si="0"/>
        <v>0</v>
      </c>
      <c r="F18" s="33">
        <f>E18-SUM(Eingabe!E$3:E14)</f>
        <v>69</v>
      </c>
      <c r="G18" s="33">
        <f t="shared" si="14"/>
        <v>5.0000000000027853</v>
      </c>
      <c r="H18" s="39">
        <f t="shared" si="18"/>
        <v>0.913888888884685</v>
      </c>
      <c r="I18" s="34">
        <f t="shared" si="15"/>
        <v>5.4711246200890056</v>
      </c>
      <c r="J18" s="34">
        <f t="shared" si="5"/>
        <v>4.6180758017508783</v>
      </c>
      <c r="K18" s="39">
        <f t="shared" si="24"/>
        <v>4.1902468392550762</v>
      </c>
      <c r="L18" s="33">
        <f t="shared" si="23"/>
        <v>4</v>
      </c>
      <c r="N18" s="35" t="s">
        <v>178</v>
      </c>
      <c r="O18" s="33">
        <f ca="1">O17/2</f>
        <v>0.54876908624749821</v>
      </c>
      <c r="Y18" s="33">
        <f t="shared" si="1"/>
        <v>0</v>
      </c>
      <c r="Z18" s="33">
        <f t="shared" si="6"/>
        <v>69</v>
      </c>
      <c r="AA18" s="33">
        <f>Eingabe!E15</f>
        <v>0</v>
      </c>
      <c r="AB18" s="33">
        <f t="shared" si="19"/>
        <v>7</v>
      </c>
      <c r="AC18" s="33">
        <f t="shared" si="3"/>
        <v>37909.833333333336</v>
      </c>
      <c r="AD18" s="33">
        <f>INDEX($Y$6:$Y$106,AB18)</f>
        <v>41.999999999996973</v>
      </c>
      <c r="AE18" s="33">
        <f t="shared" si="7"/>
        <v>41.999999999996973</v>
      </c>
      <c r="AG18" s="34">
        <f t="shared" si="8"/>
        <v>5.4711246200890056</v>
      </c>
      <c r="AH18" s="34">
        <f t="shared" ca="1" si="16"/>
        <v>1.0964786183385069</v>
      </c>
      <c r="AI18" s="75">
        <f>Eingabe!C15</f>
        <v>0.74722222222222223</v>
      </c>
      <c r="AL18" s="36">
        <f>AL17</f>
        <v>37909.833333333336</v>
      </c>
      <c r="AM18" s="34">
        <f>AM19</f>
        <v>3.0465444287698942</v>
      </c>
      <c r="AN18" s="34">
        <f>AN17</f>
        <v>4.669909659485195</v>
      </c>
      <c r="AO18" s="34">
        <f t="shared" si="20"/>
        <v>37915.74722222222</v>
      </c>
      <c r="AP18" s="86">
        <f t="shared" si="17"/>
        <v>0.16557978942654972</v>
      </c>
      <c r="AQ18" s="86">
        <f t="shared" si="21"/>
        <v>0.16557978942654972</v>
      </c>
      <c r="AR18" s="34">
        <f t="shared" si="22"/>
        <v>4.6776674367381306</v>
      </c>
    </row>
    <row r="19" spans="1:44" x14ac:dyDescent="0.2">
      <c r="A19" s="33">
        <f>Eingabe!A16</f>
        <v>13</v>
      </c>
      <c r="B19" s="36">
        <f>Eingabe!B16+Eingabe!C16</f>
        <v>37916.78125</v>
      </c>
      <c r="C19" s="33">
        <f t="shared" si="4"/>
        <v>37916.78125</v>
      </c>
      <c r="D19" s="33">
        <f>(Eingabe!D16-Eingabe!C16)*(24*60*60)</f>
        <v>6.9999999999978968</v>
      </c>
      <c r="E19" s="33">
        <f t="shared" si="0"/>
        <v>6.9999999999978968</v>
      </c>
      <c r="F19" s="33">
        <f>E19-SUM(Eingabe!E$3:E15)</f>
        <v>75.999999999997897</v>
      </c>
      <c r="G19" s="33">
        <f t="shared" si="14"/>
        <v>6.9999999999978968</v>
      </c>
      <c r="H19" s="39">
        <f t="shared" si="18"/>
        <v>1.0340277777795563</v>
      </c>
      <c r="I19" s="34">
        <f t="shared" si="15"/>
        <v>6.7696440564000229</v>
      </c>
      <c r="J19" s="34">
        <f t="shared" si="5"/>
        <v>4.7899565427336803</v>
      </c>
      <c r="K19" s="39">
        <f t="shared" si="24"/>
        <v>4.8935532233901471</v>
      </c>
      <c r="L19" s="33">
        <f t="shared" si="23"/>
        <v>5</v>
      </c>
      <c r="N19" s="35" t="s">
        <v>52</v>
      </c>
      <c r="Y19" s="33">
        <f t="shared" si="1"/>
        <v>6.9999999999978968</v>
      </c>
      <c r="Z19" s="33">
        <f t="shared" si="6"/>
        <v>75.999999999997897</v>
      </c>
      <c r="AA19" s="33">
        <f>Eingabe!E16</f>
        <v>0</v>
      </c>
      <c r="AB19" s="33">
        <f t="shared" si="19"/>
        <v>7</v>
      </c>
      <c r="AC19" s="33">
        <f t="shared" si="3"/>
        <v>37909.833333333336</v>
      </c>
      <c r="AD19" s="33">
        <f>INDEX($Y$6:$Y$106,AB19)+INDEX($AA$6:$AA$106,AB19)</f>
        <v>41.999999999996973</v>
      </c>
      <c r="AE19" s="33">
        <f t="shared" si="7"/>
        <v>41.999999999996973</v>
      </c>
      <c r="AG19" s="34">
        <f t="shared" si="8"/>
        <v>6.7696440564000229</v>
      </c>
      <c r="AH19" s="34">
        <f t="shared" ca="1" si="16"/>
        <v>2.3949980546495242</v>
      </c>
      <c r="AI19" s="75">
        <f>Eingabe!C16</f>
        <v>0.78125</v>
      </c>
      <c r="AK19" s="33">
        <f>A13</f>
        <v>7</v>
      </c>
      <c r="AL19" s="36">
        <f>C13</f>
        <v>37910.818055555559</v>
      </c>
      <c r="AM19" s="34">
        <f>I13</f>
        <v>3.0465444287698942</v>
      </c>
      <c r="AN19" s="34">
        <f>J13</f>
        <v>4.4409072821318079</v>
      </c>
      <c r="AO19" s="34">
        <f t="shared" si="20"/>
        <v>37916.78125</v>
      </c>
      <c r="AP19" s="86">
        <f t="shared" si="17"/>
        <v>0.17612732137117934</v>
      </c>
      <c r="AQ19" s="86">
        <f t="shared" si="21"/>
        <v>0.17612732137117934</v>
      </c>
      <c r="AR19" s="34">
        <f t="shared" si="22"/>
        <v>5.0461216751303137</v>
      </c>
    </row>
    <row r="20" spans="1:44" x14ac:dyDescent="0.2">
      <c r="A20" s="33">
        <f>Eingabe!A17</f>
        <v>14</v>
      </c>
      <c r="B20" s="36">
        <f>Eingabe!B17+Eingabe!C17</f>
        <v>37917.761111111111</v>
      </c>
      <c r="C20" s="33">
        <f t="shared" si="4"/>
        <v>37917.761111111111</v>
      </c>
      <c r="D20" s="33">
        <f>(Eingabe!D17-Eingabe!C17)*(24*60*60)</f>
        <v>12.000000000001876</v>
      </c>
      <c r="E20" s="33">
        <f t="shared" si="0"/>
        <v>12.000000000001876</v>
      </c>
      <c r="F20" s="33">
        <f>E20-SUM(Eingabe!E$3:E16)</f>
        <v>81.000000000001876</v>
      </c>
      <c r="G20" s="33">
        <f t="shared" si="14"/>
        <v>5.000000000003979</v>
      </c>
      <c r="H20" s="39">
        <f t="shared" si="18"/>
        <v>0.97986111111094942</v>
      </c>
      <c r="I20" s="34">
        <f t="shared" si="15"/>
        <v>5.102763997170034</v>
      </c>
      <c r="J20" s="34">
        <f t="shared" si="5"/>
        <v>4.8119700748139635</v>
      </c>
      <c r="K20" s="39">
        <f t="shared" si="24"/>
        <v>5.1850370074048957</v>
      </c>
      <c r="L20" s="33">
        <f t="shared" si="23"/>
        <v>5</v>
      </c>
      <c r="O20" s="48" t="str">
        <f>"H7..H"&amp;A2+5</f>
        <v>H7..H33</v>
      </c>
      <c r="Y20" s="33">
        <f t="shared" si="1"/>
        <v>12.000000000001876</v>
      </c>
      <c r="Z20" s="33">
        <f t="shared" si="6"/>
        <v>81.000000000001876</v>
      </c>
      <c r="AA20" s="33">
        <f>Eingabe!E17</f>
        <v>0</v>
      </c>
      <c r="AB20" s="33">
        <f t="shared" si="19"/>
        <v>8</v>
      </c>
      <c r="AC20" s="33">
        <f t="shared" si="3"/>
        <v>37910.818055555559</v>
      </c>
      <c r="AD20" s="33">
        <f>INDEX($Y$6:$Y$106,AB20)</f>
        <v>44.999999999997442</v>
      </c>
      <c r="AE20" s="33">
        <f t="shared" si="7"/>
        <v>44.999999999997442</v>
      </c>
      <c r="AG20" s="34">
        <f t="shared" si="8"/>
        <v>5.102763997170034</v>
      </c>
      <c r="AH20" s="34">
        <f t="shared" ca="1" si="16"/>
        <v>0.72811799541953537</v>
      </c>
      <c r="AI20" s="75">
        <f>Eingabe!C17</f>
        <v>0.76111111111111107</v>
      </c>
      <c r="AL20" s="36">
        <f>AL19</f>
        <v>37910.818055555559</v>
      </c>
      <c r="AM20" s="34">
        <f>AM21</f>
        <v>6.0589060308723157</v>
      </c>
      <c r="AN20" s="34">
        <f>AN19</f>
        <v>4.4409072821318079</v>
      </c>
      <c r="AO20" s="34">
        <f t="shared" si="20"/>
        <v>37917.761111111111</v>
      </c>
      <c r="AP20" s="86">
        <f t="shared" si="17"/>
        <v>0.17145213131754439</v>
      </c>
      <c r="AQ20" s="86">
        <f t="shared" si="21"/>
        <v>0.17145213131754439</v>
      </c>
      <c r="AR20" s="34">
        <f t="shared" si="22"/>
        <v>5.0558331219667982</v>
      </c>
    </row>
    <row r="21" spans="1:44" x14ac:dyDescent="0.2">
      <c r="A21" s="33">
        <f>Eingabe!A18</f>
        <v>15</v>
      </c>
      <c r="B21" s="36">
        <f>Eingabe!B18+Eingabe!C18</f>
        <v>37918.993055555555</v>
      </c>
      <c r="C21" s="33">
        <f t="shared" si="4"/>
        <v>37918.993055555555</v>
      </c>
      <c r="D21" s="33">
        <f>(Eingabe!D18-Eingabe!C18)*(24*60*60)</f>
        <v>18.999999999999773</v>
      </c>
      <c r="E21" s="33">
        <f t="shared" si="0"/>
        <v>18.999999999999773</v>
      </c>
      <c r="F21" s="33">
        <f>E21-SUM(Eingabe!E$3:E17)</f>
        <v>87.999999999999773</v>
      </c>
      <c r="G21" s="33">
        <f t="shared" si="14"/>
        <v>6.9999999999978968</v>
      </c>
      <c r="H21" s="39">
        <f t="shared" si="18"/>
        <v>1.2319444444437977</v>
      </c>
      <c r="I21" s="34">
        <f t="shared" si="15"/>
        <v>5.6820744081185248</v>
      </c>
      <c r="J21" s="34">
        <f t="shared" si="5"/>
        <v>4.8826979472150684</v>
      </c>
      <c r="K21" s="39">
        <f t="shared" si="24"/>
        <v>5.1498163541479984</v>
      </c>
      <c r="L21" s="33">
        <f t="shared" si="23"/>
        <v>5</v>
      </c>
      <c r="N21" s="35" t="s">
        <v>53</v>
      </c>
      <c r="O21" s="33">
        <f ca="1">AVERAGE(INDIRECT(O20))</f>
        <v>0.99902263374490385</v>
      </c>
      <c r="P21" s="35" t="s">
        <v>143</v>
      </c>
      <c r="Y21" s="33">
        <f t="shared" si="1"/>
        <v>18.999999999999773</v>
      </c>
      <c r="Z21" s="33">
        <f t="shared" si="6"/>
        <v>87.999999999999773</v>
      </c>
      <c r="AA21" s="33">
        <f>Eingabe!E18</f>
        <v>0</v>
      </c>
      <c r="AB21" s="33">
        <f t="shared" si="19"/>
        <v>8</v>
      </c>
      <c r="AC21" s="33">
        <f t="shared" si="3"/>
        <v>37910.818055555559</v>
      </c>
      <c r="AD21" s="33">
        <f>INDEX($Y$6:$Y$106,AB21)+INDEX($AA$6:$AA$106,AB21)</f>
        <v>44.999999999997442</v>
      </c>
      <c r="AE21" s="33">
        <f t="shared" si="7"/>
        <v>44.999999999997442</v>
      </c>
      <c r="AG21" s="34">
        <f t="shared" si="8"/>
        <v>5.6820744081185248</v>
      </c>
      <c r="AH21" s="34">
        <f t="shared" ca="1" si="16"/>
        <v>1.3074284063680262</v>
      </c>
      <c r="AI21" s="75">
        <f>Eingabe!C18</f>
        <v>0.99305555555555558</v>
      </c>
      <c r="AK21" s="33">
        <f>A14</f>
        <v>8</v>
      </c>
      <c r="AL21" s="36">
        <f>C14</f>
        <v>37911.808333333334</v>
      </c>
      <c r="AM21" s="34">
        <f>I14</f>
        <v>6.0589060308723157</v>
      </c>
      <c r="AN21" s="34">
        <f>J14</f>
        <v>4.6419236800842452</v>
      </c>
      <c r="AO21" s="34">
        <f t="shared" si="20"/>
        <v>37918.993055555555</v>
      </c>
      <c r="AP21" s="86">
        <f t="shared" si="17"/>
        <v>0.19224550276486035</v>
      </c>
      <c r="AQ21" s="86">
        <f t="shared" si="21"/>
        <v>0.19224550276486035</v>
      </c>
      <c r="AR21" s="34">
        <f t="shared" si="22"/>
        <v>5.1762251928751493</v>
      </c>
    </row>
    <row r="22" spans="1:44" x14ac:dyDescent="0.2">
      <c r="A22" s="33">
        <f>Eingabe!A19</f>
        <v>16</v>
      </c>
      <c r="B22" s="36">
        <f>Eingabe!B19+Eingabe!C19</f>
        <v>37919.834722222222</v>
      </c>
      <c r="C22" s="33">
        <f t="shared" si="4"/>
        <v>37919.834722222222</v>
      </c>
      <c r="D22" s="33">
        <f>(Eingabe!D19-Eingabe!C19)*(24*60*60)</f>
        <v>22.000000000000242</v>
      </c>
      <c r="E22" s="33">
        <f t="shared" si="0"/>
        <v>22.000000000000242</v>
      </c>
      <c r="F22" s="33">
        <f>E22-SUM(Eingabe!E$3:E18)</f>
        <v>91.000000000000242</v>
      </c>
      <c r="G22" s="33">
        <f t="shared" si="14"/>
        <v>3.000000000000469</v>
      </c>
      <c r="H22" s="39">
        <f t="shared" si="18"/>
        <v>0.84166666666715173</v>
      </c>
      <c r="I22" s="34">
        <f t="shared" si="15"/>
        <v>3.5643564356420674</v>
      </c>
      <c r="J22" s="34">
        <f t="shared" si="5"/>
        <v>4.8133356485509085</v>
      </c>
      <c r="K22" s="39">
        <f t="shared" si="24"/>
        <v>4.9990081333085437</v>
      </c>
      <c r="L22" s="33">
        <f t="shared" si="23"/>
        <v>5</v>
      </c>
      <c r="N22" s="35" t="s">
        <v>54</v>
      </c>
      <c r="O22" s="33">
        <f ca="1">STDEVP(INDIRECT(O20))</f>
        <v>9.0841516866389083E-2</v>
      </c>
      <c r="P22" s="35" t="s">
        <v>145</v>
      </c>
      <c r="Q22" s="35" t="s">
        <v>146</v>
      </c>
      <c r="R22" s="33" t="b">
        <f ca="1">(AND(R24:R24))</f>
        <v>0</v>
      </c>
      <c r="Y22" s="33">
        <f t="shared" si="1"/>
        <v>22.000000000000242</v>
      </c>
      <c r="Z22" s="33">
        <f t="shared" si="6"/>
        <v>91.000000000000242</v>
      </c>
      <c r="AA22" s="33">
        <f>Eingabe!E19</f>
        <v>-24</v>
      </c>
      <c r="AB22" s="33">
        <f t="shared" si="19"/>
        <v>9</v>
      </c>
      <c r="AC22" s="33">
        <f t="shared" si="3"/>
        <v>37911.808333333334</v>
      </c>
      <c r="AD22" s="33">
        <f>INDEX($Y$6:$Y$106,AB22)</f>
        <v>50.99999999999838</v>
      </c>
      <c r="AE22" s="33">
        <f t="shared" si="7"/>
        <v>50.99999999999838</v>
      </c>
      <c r="AG22" s="34">
        <f t="shared" si="8"/>
        <v>3.5643564356420674</v>
      </c>
      <c r="AH22" s="34">
        <f t="shared" ca="1" si="16"/>
        <v>-0.81028956610843128</v>
      </c>
      <c r="AI22" s="75">
        <f>Eingabe!C19</f>
        <v>0.83472222222222225</v>
      </c>
      <c r="AL22" s="36">
        <f>AL21</f>
        <v>37911.808333333334</v>
      </c>
      <c r="AM22" s="34">
        <f>AM23</f>
        <v>4.8780487804847619</v>
      </c>
      <c r="AN22" s="34">
        <f>AN21</f>
        <v>4.6419236800842452</v>
      </c>
      <c r="AO22" s="34">
        <f t="shared" si="20"/>
        <v>37919.834722222222</v>
      </c>
      <c r="AP22" s="86">
        <f t="shared" si="17"/>
        <v>0.15890248582075284</v>
      </c>
      <c r="AQ22" s="86">
        <f t="shared" si="21"/>
        <v>0.15890248582075284</v>
      </c>
      <c r="AR22" s="34">
        <f t="shared" si="22"/>
        <v>4.920095240534005</v>
      </c>
    </row>
    <row r="23" spans="1:44" x14ac:dyDescent="0.2">
      <c r="A23" s="33">
        <f>Eingabe!A20</f>
        <v>17</v>
      </c>
      <c r="B23" s="36">
        <f>Eingabe!B20+Eingabe!C20</f>
        <v>37920.835416666669</v>
      </c>
      <c r="C23" s="33">
        <f t="shared" si="4"/>
        <v>37920.835416666669</v>
      </c>
      <c r="D23" s="33">
        <f>(Eingabe!D20-Eingabe!C20)*(24*60*60)</f>
        <v>0.99999999999695888</v>
      </c>
      <c r="E23" s="33">
        <f t="shared" si="0"/>
        <v>0.99999999999695888</v>
      </c>
      <c r="F23" s="33">
        <f>E23-SUM(Eingabe!E$3:E19)</f>
        <v>93.999999999996959</v>
      </c>
      <c r="G23" s="33">
        <f t="shared" si="14"/>
        <v>2.9999999999967173</v>
      </c>
      <c r="H23" s="39">
        <f t="shared" si="18"/>
        <v>1.0006944444467081</v>
      </c>
      <c r="I23" s="34">
        <f t="shared" si="15"/>
        <v>2.9979181124118672</v>
      </c>
      <c r="J23" s="34">
        <f t="shared" si="5"/>
        <v>4.7064591248926906</v>
      </c>
      <c r="K23" s="39">
        <f t="shared" si="24"/>
        <v>4.9955396966995753</v>
      </c>
      <c r="L23" s="33">
        <f t="shared" si="23"/>
        <v>5</v>
      </c>
      <c r="N23" s="35" t="s">
        <v>55</v>
      </c>
      <c r="O23" s="33">
        <f ca="1">O21+O22</f>
        <v>1.0898641506112929</v>
      </c>
      <c r="P23" s="33">
        <f>Q23/24</f>
        <v>1.25</v>
      </c>
      <c r="Q23" s="52">
        <v>30</v>
      </c>
      <c r="R23" s="33" t="b">
        <f ca="1">O23&gt;P23</f>
        <v>0</v>
      </c>
      <c r="Y23" s="33">
        <f t="shared" si="1"/>
        <v>0.99999999999695888</v>
      </c>
      <c r="Z23" s="33">
        <f t="shared" si="6"/>
        <v>93.999999999996959</v>
      </c>
      <c r="AA23" s="33">
        <f>Eingabe!E20</f>
        <v>0</v>
      </c>
      <c r="AB23" s="33">
        <f t="shared" si="19"/>
        <v>9</v>
      </c>
      <c r="AC23" s="33">
        <f t="shared" si="3"/>
        <v>37911.808333333334</v>
      </c>
      <c r="AD23" s="33">
        <f>INDEX($Y$6:$Y$106,AB23)+INDEX($AA$6:$AA$106,AB23)</f>
        <v>50.99999999999838</v>
      </c>
      <c r="AE23" s="33">
        <f t="shared" si="7"/>
        <v>50.99999999999838</v>
      </c>
      <c r="AG23" s="34">
        <f t="shared" si="8"/>
        <v>2.9979181124118672</v>
      </c>
      <c r="AH23" s="34">
        <f t="shared" ca="1" si="16"/>
        <v>-1.3767278893386314</v>
      </c>
      <c r="AI23" s="75">
        <f>Eingabe!C20</f>
        <v>0.8354166666666667</v>
      </c>
      <c r="AK23" s="33">
        <f>A15</f>
        <v>9</v>
      </c>
      <c r="AL23" s="36">
        <f>C15</f>
        <v>37912.833333333336</v>
      </c>
      <c r="AM23" s="34">
        <f>I15</f>
        <v>4.8780487804847619</v>
      </c>
      <c r="AN23" s="34">
        <f>J15</f>
        <v>4.6688281611859601</v>
      </c>
      <c r="AO23" s="34">
        <f t="shared" si="20"/>
        <v>37920.835416666669</v>
      </c>
      <c r="AP23" s="86">
        <f t="shared" si="17"/>
        <v>0.17326521097266248</v>
      </c>
      <c r="AQ23" s="86">
        <f t="shared" si="21"/>
        <v>0.17326521097266248</v>
      </c>
      <c r="AR23" s="34">
        <f t="shared" si="22"/>
        <v>4.5870488149030963</v>
      </c>
    </row>
    <row r="24" spans="1:44" x14ac:dyDescent="0.2">
      <c r="A24" s="33">
        <f>Eingabe!A21</f>
        <v>18</v>
      </c>
      <c r="B24" s="36">
        <f>Eingabe!B21+Eingabe!C21</f>
        <v>37921.828472222223</v>
      </c>
      <c r="C24" s="33">
        <f t="shared" si="4"/>
        <v>37921.828472222223</v>
      </c>
      <c r="D24" s="33">
        <f>(Eingabe!D21-Eingabe!C21)*(24*60*60)</f>
        <v>6.0000000000009379</v>
      </c>
      <c r="E24" s="33">
        <f t="shared" si="0"/>
        <v>6.0000000000009379</v>
      </c>
      <c r="F24" s="33">
        <f>E24-SUM(Eingabe!E$3:E20)</f>
        <v>99.000000000000938</v>
      </c>
      <c r="G24" s="33">
        <f t="shared" si="14"/>
        <v>5.000000000003979</v>
      </c>
      <c r="H24" s="39">
        <f t="shared" si="18"/>
        <v>0.99305555555474712</v>
      </c>
      <c r="I24" s="34">
        <f t="shared" si="15"/>
        <v>5.0349650349731405</v>
      </c>
      <c r="J24" s="34">
        <f t="shared" si="5"/>
        <v>4.7245918091639174</v>
      </c>
      <c r="K24" s="39">
        <f t="shared" si="24"/>
        <v>5.003474635164765</v>
      </c>
      <c r="L24" s="33">
        <f t="shared" si="23"/>
        <v>5</v>
      </c>
      <c r="N24" s="35" t="s">
        <v>90</v>
      </c>
      <c r="O24" s="33">
        <f ca="1">O21-O22</f>
        <v>0.90818111687851477</v>
      </c>
      <c r="P24" s="33">
        <f>Q24/24</f>
        <v>0.83333333333333337</v>
      </c>
      <c r="Q24" s="52">
        <v>20</v>
      </c>
      <c r="R24" s="33" t="b">
        <f ca="1">O24&lt;P24</f>
        <v>0</v>
      </c>
      <c r="Y24" s="33">
        <f t="shared" si="1"/>
        <v>6.0000000000009379</v>
      </c>
      <c r="Z24" s="33">
        <f t="shared" si="6"/>
        <v>99.000000000000938</v>
      </c>
      <c r="AA24" s="33">
        <f>Eingabe!E21</f>
        <v>0</v>
      </c>
      <c r="AB24" s="33">
        <f t="shared" si="19"/>
        <v>10</v>
      </c>
      <c r="AC24" s="33">
        <f t="shared" si="3"/>
        <v>37912.833333333336</v>
      </c>
      <c r="AD24" s="33">
        <f>INDEX($Y$6:$Y$106,AB24)</f>
        <v>56.000000000002359</v>
      </c>
      <c r="AE24" s="33">
        <f t="shared" si="7"/>
        <v>56.000000000002359</v>
      </c>
      <c r="AG24" s="34">
        <f t="shared" si="8"/>
        <v>5.0349650349731405</v>
      </c>
      <c r="AH24" s="34">
        <f t="shared" ca="1" si="16"/>
        <v>0.66031903322264185</v>
      </c>
      <c r="AI24" s="75">
        <f>Eingabe!C21</f>
        <v>0.82847222222222228</v>
      </c>
      <c r="AL24" s="36">
        <f>AL23</f>
        <v>37912.833333333336</v>
      </c>
      <c r="AM24" s="34">
        <f>AM25</f>
        <v>3.0125523012527662</v>
      </c>
      <c r="AN24" s="34">
        <f>AN23</f>
        <v>4.6688281611859601</v>
      </c>
      <c r="AO24" s="34">
        <f t="shared" si="20"/>
        <v>37921.828472222223</v>
      </c>
      <c r="AP24" s="86">
        <f t="shared" si="17"/>
        <v>0.17260262647666291</v>
      </c>
      <c r="AQ24" s="86">
        <f t="shared" si="21"/>
        <v>0.17260262647666291</v>
      </c>
      <c r="AR24" s="34">
        <f t="shared" si="22"/>
        <v>4.6643603309286847</v>
      </c>
    </row>
    <row r="25" spans="1:44" x14ac:dyDescent="0.2">
      <c r="A25" s="33">
        <f>Eingabe!A22</f>
        <v>19</v>
      </c>
      <c r="B25" s="36">
        <f>Eingabe!B22+Eingabe!C22</f>
        <v>37922.819444444445</v>
      </c>
      <c r="C25" s="33">
        <f t="shared" si="4"/>
        <v>37922.819444444445</v>
      </c>
      <c r="D25" s="33">
        <f>(Eingabe!D22-Eingabe!C22)*(24*60*60)</f>
        <v>9.0000000000014069</v>
      </c>
      <c r="E25" s="33">
        <f t="shared" si="0"/>
        <v>9.0000000000014069</v>
      </c>
      <c r="F25" s="33">
        <f>E25-SUM(Eingabe!E$3:E21)</f>
        <v>102.00000000000141</v>
      </c>
      <c r="G25" s="33">
        <f t="shared" si="14"/>
        <v>3.000000000000469</v>
      </c>
      <c r="H25" s="39">
        <f t="shared" si="18"/>
        <v>0.99097222222189885</v>
      </c>
      <c r="I25" s="34">
        <f t="shared" si="15"/>
        <v>3.0273300630708375</v>
      </c>
      <c r="J25" s="34">
        <f t="shared" si="5"/>
        <v>4.6359844881836691</v>
      </c>
      <c r="K25" s="39">
        <f t="shared" si="24"/>
        <v>4.6661429693622001</v>
      </c>
      <c r="L25" s="33">
        <f t="shared" si="23"/>
        <v>4.5</v>
      </c>
      <c r="N25" s="35" t="s">
        <v>144</v>
      </c>
      <c r="Q25" s="35" t="s">
        <v>79</v>
      </c>
      <c r="Y25" s="33">
        <f t="shared" si="1"/>
        <v>9.0000000000014069</v>
      </c>
      <c r="Z25" s="33">
        <f t="shared" si="6"/>
        <v>102.00000000000141</v>
      </c>
      <c r="AA25" s="33">
        <f>Eingabe!E22</f>
        <v>0</v>
      </c>
      <c r="AB25" s="33">
        <f t="shared" si="19"/>
        <v>10</v>
      </c>
      <c r="AC25" s="33">
        <f t="shared" si="3"/>
        <v>37912.833333333336</v>
      </c>
      <c r="AD25" s="33">
        <f>INDEX($Y$6:$Y$106,AB25)+INDEX($AA$6:$AA$106,AB25)</f>
        <v>56.000000000002359</v>
      </c>
      <c r="AE25" s="33">
        <f t="shared" si="7"/>
        <v>56.000000000002359</v>
      </c>
      <c r="AG25" s="34">
        <f t="shared" si="8"/>
        <v>3.0273300630708375</v>
      </c>
      <c r="AH25" s="34">
        <f t="shared" ca="1" si="16"/>
        <v>-1.3473159386796612</v>
      </c>
      <c r="AI25" s="75">
        <f>Eingabe!C22</f>
        <v>0.81944444444444442</v>
      </c>
      <c r="AK25" s="33">
        <f>A16</f>
        <v>10</v>
      </c>
      <c r="AL25" s="36">
        <f>C16</f>
        <v>37913.82916666667</v>
      </c>
      <c r="AM25" s="34">
        <f>I16</f>
        <v>3.0125523012527662</v>
      </c>
      <c r="AN25" s="34">
        <f>J16</f>
        <v>4.503753127606168</v>
      </c>
      <c r="AO25" s="34">
        <f t="shared" si="20"/>
        <v>37922.819444444445</v>
      </c>
      <c r="AP25" s="86">
        <f t="shared" si="17"/>
        <v>0.17242147971368579</v>
      </c>
      <c r="AQ25" s="86">
        <f t="shared" si="21"/>
        <v>0.17242147971368579</v>
      </c>
      <c r="AR25" s="34">
        <f t="shared" si="22"/>
        <v>4.3821011498085429</v>
      </c>
    </row>
    <row r="26" spans="1:44" x14ac:dyDescent="0.2">
      <c r="A26" s="33">
        <f>Eingabe!A23</f>
        <v>20</v>
      </c>
      <c r="B26" s="36">
        <f>Eingabe!B23+Eingabe!C23</f>
        <v>37923.869444444441</v>
      </c>
      <c r="C26" s="33">
        <f t="shared" si="4"/>
        <v>37923.869444444441</v>
      </c>
      <c r="D26" s="33">
        <f>(Eingabe!D23-Eingabe!C23)*(24*60*60)</f>
        <v>12.000000000001876</v>
      </c>
      <c r="E26" s="33">
        <f t="shared" si="0"/>
        <v>12.000000000001876</v>
      </c>
      <c r="F26" s="33">
        <f>E26-SUM(Eingabe!E$3:E22)</f>
        <v>105.00000000000188</v>
      </c>
      <c r="G26" s="33">
        <f t="shared" si="14"/>
        <v>3.000000000000469</v>
      </c>
      <c r="H26" s="39">
        <f t="shared" si="18"/>
        <v>1.0499999999956344</v>
      </c>
      <c r="I26" s="34">
        <f t="shared" si="15"/>
        <v>2.8571428571551829</v>
      </c>
      <c r="J26" s="34">
        <f t="shared" si="5"/>
        <v>4.5427442279706565</v>
      </c>
      <c r="K26" s="39">
        <f t="shared" si="24"/>
        <v>4.0913098853753977</v>
      </c>
      <c r="L26" s="33">
        <f t="shared" si="23"/>
        <v>4</v>
      </c>
      <c r="Q26" s="35" t="s">
        <v>91</v>
      </c>
      <c r="Y26" s="33">
        <f t="shared" si="1"/>
        <v>12.000000000001876</v>
      </c>
      <c r="Z26" s="33">
        <f t="shared" si="6"/>
        <v>105.00000000000188</v>
      </c>
      <c r="AA26" s="33">
        <f>Eingabe!E23</f>
        <v>0</v>
      </c>
      <c r="AB26" s="33">
        <f t="shared" si="19"/>
        <v>11</v>
      </c>
      <c r="AC26" s="33">
        <f t="shared" si="3"/>
        <v>37913.82916666667</v>
      </c>
      <c r="AD26" s="33">
        <f>INDEX($Y$6:$Y$106,AB26)</f>
        <v>59.000000000002828</v>
      </c>
      <c r="AE26" s="33">
        <f t="shared" si="7"/>
        <v>59.000000000002828</v>
      </c>
      <c r="AG26" s="34">
        <f t="shared" si="8"/>
        <v>2.8571428571551829</v>
      </c>
      <c r="AH26" s="34">
        <f t="shared" ca="1" si="16"/>
        <v>-1.5175031445953158</v>
      </c>
      <c r="AI26" s="75">
        <f>Eingabe!C23</f>
        <v>0.86944444444444446</v>
      </c>
      <c r="AL26" s="36">
        <f>AL25</f>
        <v>37913.82916666667</v>
      </c>
      <c r="AM26" s="34">
        <f>AM27</f>
        <v>4.9792531120324153</v>
      </c>
      <c r="AN26" s="34">
        <f>AN25</f>
        <v>4.503753127606168</v>
      </c>
      <c r="AO26" s="34">
        <f t="shared" si="20"/>
        <v>37923.869444444441</v>
      </c>
      <c r="AP26" s="86">
        <f t="shared" si="17"/>
        <v>0.17748239349261952</v>
      </c>
      <c r="AQ26" s="86">
        <f t="shared" si="21"/>
        <v>0.17748239349261952</v>
      </c>
      <c r="AR26" s="34">
        <f t="shared" si="22"/>
        <v>4.1114479020520065</v>
      </c>
    </row>
    <row r="27" spans="1:44" x14ac:dyDescent="0.2">
      <c r="A27" s="33">
        <f>Eingabe!A24</f>
        <v>21</v>
      </c>
      <c r="B27" s="36">
        <f>Eingabe!B24+Eingabe!C24</f>
        <v>37924.960416666669</v>
      </c>
      <c r="C27" s="33">
        <f t="shared" si="4"/>
        <v>37924.960416666669</v>
      </c>
      <c r="D27" s="33">
        <f>(Eingabe!D24-Eingabe!C24)*(24*60*60)</f>
        <v>15.999999999999304</v>
      </c>
      <c r="E27" s="33">
        <f t="shared" si="0"/>
        <v>15.999999999999304</v>
      </c>
      <c r="F27" s="33">
        <f>E27-SUM(Eingabe!E$3:E23)</f>
        <v>108.9999999999993</v>
      </c>
      <c r="G27" s="33">
        <f t="shared" si="14"/>
        <v>3.9999999999974278</v>
      </c>
      <c r="H27" s="39">
        <f t="shared" si="18"/>
        <v>1.0909722222277196</v>
      </c>
      <c r="I27" s="34">
        <f t="shared" si="15"/>
        <v>3.6664544875666909</v>
      </c>
      <c r="J27" s="34">
        <f t="shared" si="5"/>
        <v>4.4974849590690047</v>
      </c>
      <c r="K27" s="39">
        <f t="shared" si="24"/>
        <v>3.8892640108020182</v>
      </c>
      <c r="L27" s="33">
        <f t="shared" si="23"/>
        <v>4</v>
      </c>
      <c r="Y27" s="33">
        <f t="shared" si="1"/>
        <v>15.999999999999304</v>
      </c>
      <c r="Z27" s="33">
        <f t="shared" si="6"/>
        <v>108.9999999999993</v>
      </c>
      <c r="AA27" s="33">
        <f>Eingabe!E24</f>
        <v>0</v>
      </c>
      <c r="AB27" s="33">
        <f t="shared" si="19"/>
        <v>11</v>
      </c>
      <c r="AC27" s="33">
        <f t="shared" si="3"/>
        <v>37913.82916666667</v>
      </c>
      <c r="AD27" s="33">
        <f>INDEX($Y$6:$Y$106,AB27)+INDEX($AA$6:$AA$106,AB27)</f>
        <v>59.000000000002828</v>
      </c>
      <c r="AE27" s="33">
        <f t="shared" si="7"/>
        <v>59.000000000002828</v>
      </c>
      <c r="AG27" s="34">
        <f t="shared" si="8"/>
        <v>3.6664544875666909</v>
      </c>
      <c r="AH27" s="34">
        <f t="shared" ca="1" si="16"/>
        <v>-0.70819151418380777</v>
      </c>
      <c r="AI27" s="75">
        <f>Eingabe!C24</f>
        <v>0.9604166666666667</v>
      </c>
      <c r="AK27" s="33">
        <f>A17</f>
        <v>11</v>
      </c>
      <c r="AL27" s="36">
        <f>C17</f>
        <v>37914.833333333336</v>
      </c>
      <c r="AM27" s="34">
        <f>I17</f>
        <v>4.9792531120324153</v>
      </c>
      <c r="AN27" s="34">
        <f>J17</f>
        <v>4.5471769609697921</v>
      </c>
      <c r="AO27" s="34">
        <f t="shared" si="20"/>
        <v>37924.960416666669</v>
      </c>
      <c r="AP27" s="86">
        <f t="shared" si="17"/>
        <v>0.18091204124333898</v>
      </c>
      <c r="AQ27" s="86">
        <f t="shared" si="21"/>
        <v>0.18091204124333898</v>
      </c>
      <c r="AR27" s="34">
        <f t="shared" si="22"/>
        <v>4.0309432350976255</v>
      </c>
    </row>
    <row r="28" spans="1:44" x14ac:dyDescent="0.2">
      <c r="A28" s="33">
        <f>Eingabe!A25</f>
        <v>22</v>
      </c>
      <c r="B28" s="36">
        <f>Eingabe!B25+Eingabe!C25</f>
        <v>37925.795138888891</v>
      </c>
      <c r="C28" s="33">
        <f t="shared" si="4"/>
        <v>37925.795138888891</v>
      </c>
      <c r="D28" s="33">
        <f>(Eingabe!D25-Eingabe!C25)*(24*60*60)</f>
        <v>19.999999999996732</v>
      </c>
      <c r="E28" s="33">
        <f t="shared" si="0"/>
        <v>19.999999999996732</v>
      </c>
      <c r="F28" s="33">
        <f>E28-SUM(Eingabe!E$3:E24)</f>
        <v>112.99999999999673</v>
      </c>
      <c r="G28" s="33">
        <f t="shared" si="14"/>
        <v>3.9999999999974278</v>
      </c>
      <c r="H28" s="39">
        <f t="shared" si="18"/>
        <v>0.83472222222189885</v>
      </c>
      <c r="I28" s="34">
        <f t="shared" si="15"/>
        <v>4.7920133111468619</v>
      </c>
      <c r="J28" s="34">
        <f t="shared" si="5"/>
        <v>4.5086814889781559</v>
      </c>
      <c r="K28" s="39">
        <f t="shared" si="24"/>
        <v>3.6753445635510755</v>
      </c>
      <c r="L28" s="33">
        <f t="shared" si="23"/>
        <v>3.5</v>
      </c>
      <c r="N28" s="35" t="s">
        <v>56</v>
      </c>
      <c r="O28" s="33">
        <f>SQRT(A2-1)</f>
        <v>5.196152422706632</v>
      </c>
      <c r="Y28" s="33">
        <f t="shared" si="1"/>
        <v>19.999999999996732</v>
      </c>
      <c r="Z28" s="33">
        <f t="shared" si="6"/>
        <v>112.99999999999673</v>
      </c>
      <c r="AA28" s="33">
        <f>Eingabe!E25</f>
        <v>0</v>
      </c>
      <c r="AB28" s="33">
        <f t="shared" si="19"/>
        <v>12</v>
      </c>
      <c r="AC28" s="33">
        <f t="shared" si="3"/>
        <v>37914.833333333336</v>
      </c>
      <c r="AD28" s="33">
        <f>INDEX($Y$6:$Y$106,AB28)</f>
        <v>63.999999999997215</v>
      </c>
      <c r="AE28" s="33">
        <f t="shared" si="7"/>
        <v>63.999999999997215</v>
      </c>
      <c r="AG28" s="34">
        <f t="shared" si="8"/>
        <v>4.7920133111468619</v>
      </c>
      <c r="AH28" s="34">
        <f t="shared" ca="1" si="16"/>
        <v>0.41736730939636324</v>
      </c>
      <c r="AI28" s="75">
        <f>Eingabe!C25</f>
        <v>0.79513888888888884</v>
      </c>
      <c r="AL28" s="36">
        <f>AL27</f>
        <v>37914.833333333336</v>
      </c>
      <c r="AM28" s="34">
        <f>AM29</f>
        <v>5.4711246200890056</v>
      </c>
      <c r="AN28" s="34">
        <f>AN27</f>
        <v>4.5471769609697921</v>
      </c>
      <c r="AO28" s="34">
        <f t="shared" si="20"/>
        <v>37925.795138888891</v>
      </c>
      <c r="AP28" s="86">
        <f t="shared" si="17"/>
        <v>0.1582455897226111</v>
      </c>
      <c r="AQ28" s="86">
        <f t="shared" si="21"/>
        <v>0.1582455897226111</v>
      </c>
      <c r="AR28" s="34">
        <f t="shared" si="22"/>
        <v>4.1513792181022691</v>
      </c>
    </row>
    <row r="29" spans="1:44" x14ac:dyDescent="0.2">
      <c r="A29" s="33">
        <f>Eingabe!A26</f>
        <v>23</v>
      </c>
      <c r="B29" s="36">
        <f>Eingabe!B26+Eingabe!C26</f>
        <v>37926.763194444444</v>
      </c>
      <c r="C29" s="33">
        <f t="shared" si="4"/>
        <v>37926.763194444444</v>
      </c>
      <c r="D29" s="33">
        <f>(Eingabe!D26-Eingabe!C26)*(24*60*60)</f>
        <v>22.9999999999972</v>
      </c>
      <c r="E29" s="33">
        <f t="shared" si="0"/>
        <v>22.9999999999972</v>
      </c>
      <c r="F29" s="33">
        <f>E29-SUM(Eingabe!E$3:E25)</f>
        <v>115.9999999999972</v>
      </c>
      <c r="G29" s="33">
        <f t="shared" si="14"/>
        <v>3.000000000000469</v>
      </c>
      <c r="H29" s="39">
        <f t="shared" si="18"/>
        <v>0.96805555555329192</v>
      </c>
      <c r="I29" s="34">
        <f t="shared" si="15"/>
        <v>3.0989956958470422</v>
      </c>
      <c r="J29" s="34">
        <f t="shared" si="5"/>
        <v>4.4491563929365849</v>
      </c>
      <c r="K29" s="39">
        <f t="shared" si="24"/>
        <v>3.6082990879019046</v>
      </c>
      <c r="L29" s="33">
        <f t="shared" si="23"/>
        <v>3.5</v>
      </c>
      <c r="N29" s="35" t="s">
        <v>59</v>
      </c>
      <c r="O29" s="33">
        <f ca="1">ROUND(O5,0)</f>
        <v>4</v>
      </c>
      <c r="Y29" s="33">
        <f t="shared" si="1"/>
        <v>22.9999999999972</v>
      </c>
      <c r="Z29" s="33">
        <f t="shared" si="6"/>
        <v>115.9999999999972</v>
      </c>
      <c r="AA29" s="33">
        <f>Eingabe!E26</f>
        <v>0</v>
      </c>
      <c r="AB29" s="33">
        <f t="shared" si="19"/>
        <v>12</v>
      </c>
      <c r="AC29" s="33">
        <f t="shared" si="3"/>
        <v>37914.833333333336</v>
      </c>
      <c r="AD29" s="33">
        <f>INDEX($Y$6:$Y$106,AB29)+INDEX($AA$6:$AA$106,AB29)</f>
        <v>-5.0000000000027853</v>
      </c>
      <c r="AE29" s="33">
        <f t="shared" si="7"/>
        <v>63.999999999997215</v>
      </c>
      <c r="AG29" s="34">
        <f t="shared" si="8"/>
        <v>3.0989956958470422</v>
      </c>
      <c r="AH29" s="34">
        <f t="shared" ca="1" si="16"/>
        <v>-1.2756503059034565</v>
      </c>
      <c r="AI29" s="75">
        <f>Eingabe!C26</f>
        <v>0.7631944444444444</v>
      </c>
      <c r="AK29" s="33">
        <f>A18</f>
        <v>12</v>
      </c>
      <c r="AL29" s="36">
        <f>C18</f>
        <v>37915.74722222222</v>
      </c>
      <c r="AM29" s="34">
        <f>I18</f>
        <v>5.4711246200890056</v>
      </c>
      <c r="AN29" s="34">
        <f>J18</f>
        <v>4.6180758017508783</v>
      </c>
      <c r="AO29" s="34">
        <f t="shared" si="20"/>
        <v>37926.763194444444</v>
      </c>
      <c r="AP29" s="86">
        <f t="shared" si="17"/>
        <v>0.17041615729325302</v>
      </c>
      <c r="AQ29" s="86">
        <f t="shared" si="21"/>
        <v>0.17041615729325302</v>
      </c>
      <c r="AR29" s="34">
        <f t="shared" si="22"/>
        <v>3.9720360622407949</v>
      </c>
    </row>
    <row r="30" spans="1:44" x14ac:dyDescent="0.2">
      <c r="A30" s="33">
        <f>Eingabe!A27</f>
        <v>24</v>
      </c>
      <c r="B30" s="36">
        <f>Eingabe!B27+Eingabe!C27</f>
        <v>37927.784722222219</v>
      </c>
      <c r="C30" s="33">
        <f t="shared" si="4"/>
        <v>37927.784722222219</v>
      </c>
      <c r="D30" s="33">
        <f>(Eingabe!D27-Eingabe!C27)*(24*60*60)</f>
        <v>27.000000000004221</v>
      </c>
      <c r="E30" s="33">
        <f t="shared" si="0"/>
        <v>27.000000000004221</v>
      </c>
      <c r="F30" s="33">
        <f>E30-SUM(Eingabe!E$3:E26)</f>
        <v>120.00000000000422</v>
      </c>
      <c r="G30" s="33">
        <f t="shared" si="14"/>
        <v>4.0000000000070202</v>
      </c>
      <c r="H30" s="39">
        <f t="shared" si="18"/>
        <v>1.0215277777751908</v>
      </c>
      <c r="I30" s="34">
        <f t="shared" si="15"/>
        <v>3.9157036030079513</v>
      </c>
      <c r="J30" s="34">
        <f t="shared" si="5"/>
        <v>4.4264006495778334</v>
      </c>
      <c r="K30" s="39">
        <f t="shared" si="24"/>
        <v>3.7413810332805371</v>
      </c>
      <c r="L30" s="33">
        <f t="shared" si="23"/>
        <v>3.5</v>
      </c>
      <c r="N30" s="35" t="s">
        <v>57</v>
      </c>
      <c r="O30" s="33">
        <f ca="1">O9/O28</f>
        <v>1.0703285648072469</v>
      </c>
      <c r="Y30" s="33">
        <f t="shared" si="1"/>
        <v>27.000000000004221</v>
      </c>
      <c r="Z30" s="33">
        <f t="shared" si="6"/>
        <v>120.00000000000422</v>
      </c>
      <c r="AA30" s="33">
        <f>Eingabe!E27</f>
        <v>0</v>
      </c>
      <c r="AB30" s="33">
        <f t="shared" si="19"/>
        <v>13</v>
      </c>
      <c r="AC30" s="33">
        <f t="shared" si="3"/>
        <v>37915.74722222222</v>
      </c>
      <c r="AD30" s="33">
        <f>INDEX($Y$6:$Y$106,AB30)</f>
        <v>0</v>
      </c>
      <c r="AE30" s="33">
        <f t="shared" si="7"/>
        <v>69</v>
      </c>
      <c r="AG30" s="34">
        <f t="shared" si="8"/>
        <v>3.9157036030079513</v>
      </c>
      <c r="AH30" s="34">
        <f t="shared" ca="1" si="16"/>
        <v>-0.45894239874254739</v>
      </c>
      <c r="AI30" s="75">
        <f>Eingabe!C27</f>
        <v>0.78472222222222221</v>
      </c>
      <c r="AL30" s="36">
        <f>AL29</f>
        <v>37915.74722222222</v>
      </c>
      <c r="AM30" s="34">
        <f>AM31</f>
        <v>6.7696440564000229</v>
      </c>
      <c r="AN30" s="34">
        <f>AN29</f>
        <v>4.6180758017508783</v>
      </c>
      <c r="AO30" s="34">
        <f t="shared" si="20"/>
        <v>37927.784722222219</v>
      </c>
      <c r="AP30" s="86">
        <f t="shared" si="17"/>
        <v>0.17505951368964706</v>
      </c>
      <c r="AQ30" s="86">
        <f t="shared" si="21"/>
        <v>0.17505951368964706</v>
      </c>
      <c r="AR30" s="34">
        <f t="shared" si="22"/>
        <v>3.9621745293225512</v>
      </c>
    </row>
    <row r="31" spans="1:44" x14ac:dyDescent="0.2">
      <c r="A31" s="33">
        <f>Eingabe!A28</f>
        <v>25</v>
      </c>
      <c r="B31" s="36">
        <f>Eingabe!B28+Eingabe!C28</f>
        <v>37928.786805555559</v>
      </c>
      <c r="C31" s="33">
        <f t="shared" si="4"/>
        <v>37928.786805555559</v>
      </c>
      <c r="D31" s="33">
        <f>(Eingabe!D28-Eingabe!C28)*(24*60*60)</f>
        <v>30.00000000000469</v>
      </c>
      <c r="E31" s="33">
        <f t="shared" si="0"/>
        <v>30.00000000000469</v>
      </c>
      <c r="F31" s="33">
        <f>E31-SUM(Eingabe!E$3:E27)</f>
        <v>123.00000000000469</v>
      </c>
      <c r="G31" s="33">
        <f t="shared" si="14"/>
        <v>3.000000000000469</v>
      </c>
      <c r="H31" s="39">
        <f t="shared" si="18"/>
        <v>1.0020833333401242</v>
      </c>
      <c r="I31" s="34">
        <f t="shared" si="15"/>
        <v>2.9937629937431738</v>
      </c>
      <c r="J31" s="34">
        <f t="shared" si="5"/>
        <v>4.3688590753472205</v>
      </c>
      <c r="K31" s="39">
        <f t="shared" si="24"/>
        <v>3.4491017964065227</v>
      </c>
      <c r="L31" s="33">
        <f t="shared" si="23"/>
        <v>3.5</v>
      </c>
      <c r="N31" s="35" t="s">
        <v>58</v>
      </c>
      <c r="O31" s="33">
        <f ca="1">ROUND(O30,0)</f>
        <v>1</v>
      </c>
      <c r="Y31" s="33">
        <f t="shared" si="1"/>
        <v>30.00000000000469</v>
      </c>
      <c r="Z31" s="33">
        <f t="shared" si="6"/>
        <v>123.00000000000469</v>
      </c>
      <c r="AA31" s="33">
        <f>Eingabe!E28</f>
        <v>0</v>
      </c>
      <c r="AB31" s="33">
        <f t="shared" si="19"/>
        <v>13</v>
      </c>
      <c r="AC31" s="33">
        <f t="shared" si="3"/>
        <v>37915.74722222222</v>
      </c>
      <c r="AD31" s="33">
        <f>INDEX($Y$6:$Y$106,AB31)+INDEX($AA$6:$AA$106,AB31)</f>
        <v>0</v>
      </c>
      <c r="AE31" s="33">
        <f t="shared" si="7"/>
        <v>69</v>
      </c>
      <c r="AG31" s="34">
        <f t="shared" si="8"/>
        <v>2.9937629937431738</v>
      </c>
      <c r="AH31" s="34">
        <f t="shared" ca="1" si="16"/>
        <v>-1.3808830080073249</v>
      </c>
      <c r="AI31" s="75">
        <f>Eingabe!C28</f>
        <v>0.78680555555555554</v>
      </c>
      <c r="AK31" s="33">
        <f>A19</f>
        <v>13</v>
      </c>
      <c r="AL31" s="36">
        <f>C19</f>
        <v>37916.78125</v>
      </c>
      <c r="AM31" s="34">
        <f>I19</f>
        <v>6.7696440564000229</v>
      </c>
      <c r="AN31" s="34">
        <f>J19</f>
        <v>4.7899565427336803</v>
      </c>
      <c r="AO31" s="34">
        <f t="shared" si="20"/>
        <v>37928.786805555559</v>
      </c>
      <c r="AP31" s="86">
        <f t="shared" si="17"/>
        <v>0.1733854088445845</v>
      </c>
      <c r="AQ31" s="86">
        <f t="shared" si="21"/>
        <v>0.1733854088445845</v>
      </c>
      <c r="AR31" s="34">
        <f t="shared" si="22"/>
        <v>3.7942660992963093</v>
      </c>
    </row>
    <row r="32" spans="1:44" x14ac:dyDescent="0.2">
      <c r="A32" s="33">
        <f>Eingabe!A29</f>
        <v>26</v>
      </c>
      <c r="B32" s="36">
        <f>Eingabe!B29+Eingabe!C29</f>
        <v>37929.738194444442</v>
      </c>
      <c r="C32" s="33">
        <f t="shared" si="4"/>
        <v>37929.738194444442</v>
      </c>
      <c r="D32" s="33">
        <f>(Eingabe!D29-Eingabe!C29)*(24*60*60)</f>
        <v>34.000000000002117</v>
      </c>
      <c r="E32" s="33">
        <f t="shared" si="0"/>
        <v>34.000000000002117</v>
      </c>
      <c r="F32" s="33">
        <f>E32-SUM(Eingabe!E$3:E28)</f>
        <v>127.00000000000212</v>
      </c>
      <c r="G32" s="33">
        <f t="shared" si="14"/>
        <v>3.9999999999974278</v>
      </c>
      <c r="H32" s="39">
        <f t="shared" si="18"/>
        <v>0.95138888888322981</v>
      </c>
      <c r="I32" s="34">
        <f t="shared" si="15"/>
        <v>4.2043795620661006</v>
      </c>
      <c r="J32" s="34">
        <f t="shared" si="5"/>
        <v>4.3628173847770988</v>
      </c>
      <c r="K32" s="39">
        <f t="shared" si="24"/>
        <v>3.6133694670296261</v>
      </c>
      <c r="L32" s="33">
        <f t="shared" si="23"/>
        <v>3.5</v>
      </c>
      <c r="N32" s="35" t="s">
        <v>70</v>
      </c>
      <c r="O32" s="33">
        <f ca="1">IF(O31&lt;1,0.5,O31)</f>
        <v>1</v>
      </c>
      <c r="Y32" s="33">
        <f t="shared" si="1"/>
        <v>34.000000000002117</v>
      </c>
      <c r="Z32" s="33">
        <f t="shared" si="6"/>
        <v>127.00000000000212</v>
      </c>
      <c r="AA32" s="33">
        <f>Eingabe!E29</f>
        <v>0</v>
      </c>
      <c r="AB32" s="33">
        <f t="shared" si="19"/>
        <v>14</v>
      </c>
      <c r="AC32" s="33">
        <f t="shared" si="3"/>
        <v>37916.78125</v>
      </c>
      <c r="AD32" s="33">
        <f>INDEX($Y$6:$Y$106,AB32)</f>
        <v>6.9999999999978968</v>
      </c>
      <c r="AE32" s="33">
        <f t="shared" si="7"/>
        <v>75.999999999997897</v>
      </c>
      <c r="AG32" s="34">
        <f t="shared" si="8"/>
        <v>4.2043795620661006</v>
      </c>
      <c r="AH32" s="34">
        <f t="shared" ca="1" si="16"/>
        <v>-0.17026643968439803</v>
      </c>
      <c r="AI32" s="75">
        <f>Eingabe!C29</f>
        <v>0.73819444444444449</v>
      </c>
      <c r="AL32" s="36">
        <f>AL31</f>
        <v>37916.78125</v>
      </c>
      <c r="AM32" s="34">
        <f>AM33</f>
        <v>5.102763997170034</v>
      </c>
      <c r="AN32" s="34">
        <f>AN31</f>
        <v>4.7899565427336803</v>
      </c>
      <c r="AO32" s="34">
        <f t="shared" si="20"/>
        <v>37929.738194444442</v>
      </c>
      <c r="AP32" s="86">
        <f t="shared" si="17"/>
        <v>0.16894279110544164</v>
      </c>
      <c r="AQ32" s="86">
        <f t="shared" si="21"/>
        <v>0.16894279110544164</v>
      </c>
      <c r="AR32" s="34">
        <f t="shared" si="22"/>
        <v>3.8635518123665555</v>
      </c>
    </row>
    <row r="33" spans="1:44" x14ac:dyDescent="0.2">
      <c r="A33" s="33">
        <f>Eingabe!A30</f>
        <v>27</v>
      </c>
      <c r="B33" s="36">
        <f>Eingabe!B30+Eingabe!C30</f>
        <v>37930.811111111114</v>
      </c>
      <c r="C33" s="33">
        <f t="shared" si="4"/>
        <v>37930.811111111114</v>
      </c>
      <c r="D33" s="33">
        <f>(Eingabe!D30-Eingabe!C30)*(24*60*60)</f>
        <v>38.999999999996504</v>
      </c>
      <c r="E33" s="33">
        <f t="shared" si="0"/>
        <v>38.999999999996504</v>
      </c>
      <c r="F33" s="33">
        <f>E33-SUM(Eingabe!E$3:E29)</f>
        <v>131.9999999999965</v>
      </c>
      <c r="G33" s="33">
        <f t="shared" si="14"/>
        <v>4.9999999999943867</v>
      </c>
      <c r="H33" s="39">
        <f t="shared" si="18"/>
        <v>1.0729166666715173</v>
      </c>
      <c r="I33" s="34">
        <f t="shared" si="15"/>
        <v>4.6601941747309814</v>
      </c>
      <c r="J33" s="34">
        <f t="shared" si="5"/>
        <v>4.3746460017504987</v>
      </c>
      <c r="K33" s="39">
        <f t="shared" si="24"/>
        <v>3.8895558223246245</v>
      </c>
      <c r="L33" s="33">
        <f t="shared" si="23"/>
        <v>4</v>
      </c>
      <c r="T33" s="33" t="s">
        <v>64</v>
      </c>
      <c r="Y33" s="33">
        <f t="shared" si="1"/>
        <v>38.999999999996504</v>
      </c>
      <c r="Z33" s="33">
        <f t="shared" si="6"/>
        <v>131.9999999999965</v>
      </c>
      <c r="AA33" s="33">
        <f>Eingabe!E30</f>
        <v>0</v>
      </c>
      <c r="AB33" s="33">
        <f t="shared" si="19"/>
        <v>14</v>
      </c>
      <c r="AC33" s="33">
        <f t="shared" si="3"/>
        <v>37916.78125</v>
      </c>
      <c r="AD33" s="33">
        <f>INDEX($Y$6:$Y$106,AB33)+INDEX($AA$6:$AA$106,AB33)</f>
        <v>6.9999999999978968</v>
      </c>
      <c r="AE33" s="33">
        <f t="shared" si="7"/>
        <v>75.999999999997897</v>
      </c>
      <c r="AG33" s="34">
        <f t="shared" si="8"/>
        <v>4.6601941747309814</v>
      </c>
      <c r="AH33" s="34">
        <f t="shared" ca="1" si="16"/>
        <v>0.28554817298048274</v>
      </c>
      <c r="AI33" s="75">
        <f>Eingabe!C30</f>
        <v>0.81111111111111112</v>
      </c>
      <c r="AK33" s="33">
        <f>A20</f>
        <v>14</v>
      </c>
      <c r="AL33" s="36">
        <f>C20</f>
        <v>37917.761111111111</v>
      </c>
      <c r="AM33" s="34">
        <f>I20</f>
        <v>5.102763997170034</v>
      </c>
      <c r="AN33" s="34">
        <f>J20</f>
        <v>4.8119700748139635</v>
      </c>
      <c r="AO33" s="34">
        <f t="shared" si="20"/>
        <v>37930.811111111114</v>
      </c>
      <c r="AP33" s="86">
        <f t="shared" si="17"/>
        <v>0.17940875118049709</v>
      </c>
      <c r="AQ33" s="86">
        <f t="shared" si="21"/>
        <v>0.17940875118049709</v>
      </c>
      <c r="AR33" s="34">
        <f t="shared" si="22"/>
        <v>4.0064764237358377</v>
      </c>
    </row>
    <row r="34" spans="1:44" x14ac:dyDescent="0.2">
      <c r="A34" s="33">
        <f>Eingabe!A31</f>
        <v>28</v>
      </c>
      <c r="B34" s="36">
        <f>Eingabe!B31+Eingabe!C31</f>
        <v>0</v>
      </c>
      <c r="C34" s="33" t="e">
        <f>IF(B34&gt;0,B34,#N/A)</f>
        <v>#N/A</v>
      </c>
      <c r="D34" s="33">
        <f>(Eingabe!D31-Eingabe!C31)*(24*60*60)</f>
        <v>0</v>
      </c>
      <c r="E34" s="33">
        <f t="shared" si="0"/>
        <v>0</v>
      </c>
      <c r="F34" s="33">
        <f>E34-SUM(Eingabe!E$3:E30)</f>
        <v>93</v>
      </c>
      <c r="G34" s="33" t="e">
        <f t="shared" si="14"/>
        <v>#N/A</v>
      </c>
      <c r="H34" s="39">
        <f t="shared" si="18"/>
        <v>-37930.811111111114</v>
      </c>
      <c r="I34" s="34" t="e">
        <f t="shared" si="15"/>
        <v>#N/A</v>
      </c>
      <c r="J34" s="34" t="e">
        <f t="shared" si="5"/>
        <v>#N/A</v>
      </c>
      <c r="K34" s="39" t="e">
        <f t="shared" si="24"/>
        <v>#N/A</v>
      </c>
      <c r="L34" s="33" t="e">
        <f t="shared" si="23"/>
        <v>#N/A</v>
      </c>
      <c r="Q34" s="37"/>
      <c r="R34" s="37"/>
      <c r="T34" s="33" t="s">
        <v>65</v>
      </c>
      <c r="U34" s="33" t="s">
        <v>67</v>
      </c>
      <c r="W34" s="33" t="s">
        <v>72</v>
      </c>
      <c r="Y34" s="33" t="e">
        <f t="shared" si="1"/>
        <v>#N/A</v>
      </c>
      <c r="Z34" s="33" t="e">
        <f t="shared" si="6"/>
        <v>#N/A</v>
      </c>
      <c r="AA34" s="33">
        <f>Eingabe!E31</f>
        <v>0</v>
      </c>
      <c r="AB34" s="33">
        <f t="shared" si="19"/>
        <v>15</v>
      </c>
      <c r="AC34" s="33">
        <f t="shared" si="3"/>
        <v>37917.761111111111</v>
      </c>
      <c r="AD34" s="33">
        <f>INDEX($Y$6:$Y$106,AB34)</f>
        <v>12.000000000001876</v>
      </c>
      <c r="AE34" s="33">
        <f t="shared" si="7"/>
        <v>81.000000000001876</v>
      </c>
      <c r="AG34" s="34" t="e">
        <f t="shared" si="8"/>
        <v>#N/A</v>
      </c>
      <c r="AH34" s="34" t="e">
        <f t="shared" ca="1" si="16"/>
        <v>#N/A</v>
      </c>
      <c r="AI34" s="75">
        <f>Eingabe!C31</f>
        <v>0</v>
      </c>
      <c r="AL34" s="36">
        <f>AL33</f>
        <v>37917.761111111111</v>
      </c>
      <c r="AM34" s="34">
        <f>AM35</f>
        <v>5.6820744081185248</v>
      </c>
      <c r="AN34" s="34">
        <f>AN33</f>
        <v>4.8119700748139635</v>
      </c>
      <c r="AO34" s="34" t="e">
        <f t="shared" si="20"/>
        <v>#N/A</v>
      </c>
      <c r="AP34" s="86">
        <f t="shared" ref="AP34:AP71" si="25">H34*$AP$2</f>
        <v>-1137.9243333333334</v>
      </c>
      <c r="AQ34" s="86">
        <f t="shared" si="21"/>
        <v>-1137.9243333333334</v>
      </c>
      <c r="AR34" s="34" t="e">
        <f t="shared" si="22"/>
        <v>#N/A</v>
      </c>
    </row>
    <row r="35" spans="1:44" x14ac:dyDescent="0.2">
      <c r="A35" s="33">
        <f>Eingabe!A32</f>
        <v>29</v>
      </c>
      <c r="B35" s="36">
        <f>Eingabe!B32+Eingabe!C32</f>
        <v>0</v>
      </c>
      <c r="C35" s="33" t="e">
        <f t="shared" si="4"/>
        <v>#N/A</v>
      </c>
      <c r="D35" s="33">
        <f>(Eingabe!D32-Eingabe!C32)*(24*60*60)</f>
        <v>0</v>
      </c>
      <c r="E35" s="33">
        <f t="shared" si="0"/>
        <v>0</v>
      </c>
      <c r="F35" s="33">
        <f>E35-SUM(Eingabe!E$3:E31)</f>
        <v>93</v>
      </c>
      <c r="G35" s="33" t="e">
        <f t="shared" si="14"/>
        <v>#N/A</v>
      </c>
      <c r="H35" s="39">
        <f t="shared" si="18"/>
        <v>0</v>
      </c>
      <c r="I35" s="34" t="e">
        <f t="shared" si="15"/>
        <v>#N/A</v>
      </c>
      <c r="J35" s="34" t="e">
        <f t="shared" si="5"/>
        <v>#N/A</v>
      </c>
      <c r="K35" s="39" t="e">
        <f t="shared" si="24"/>
        <v>#N/A</v>
      </c>
      <c r="L35" s="33" t="e">
        <f t="shared" si="23"/>
        <v>#N/A</v>
      </c>
      <c r="N35" s="41"/>
      <c r="O35" s="38" t="s">
        <v>60</v>
      </c>
      <c r="P35" s="38" t="s">
        <v>61</v>
      </c>
      <c r="Q35" s="33" t="s">
        <v>62</v>
      </c>
      <c r="R35" s="33" t="s">
        <v>63</v>
      </c>
      <c r="T35" s="33" t="s">
        <v>66</v>
      </c>
      <c r="U35" s="33" t="s">
        <v>68</v>
      </c>
      <c r="V35" s="33" t="s">
        <v>69</v>
      </c>
      <c r="W35" s="33">
        <f ca="1">1/(SQRT(2*PI())*O10)*O32</f>
        <v>0.27981342092462591</v>
      </c>
      <c r="Y35" s="33" t="e">
        <f t="shared" si="1"/>
        <v>#N/A</v>
      </c>
      <c r="Z35" s="33" t="e">
        <f t="shared" si="6"/>
        <v>#N/A</v>
      </c>
      <c r="AA35" s="33">
        <f>Eingabe!E32</f>
        <v>0</v>
      </c>
      <c r="AB35" s="33">
        <f t="shared" si="19"/>
        <v>15</v>
      </c>
      <c r="AC35" s="33">
        <f t="shared" si="3"/>
        <v>37917.761111111111</v>
      </c>
      <c r="AD35" s="33">
        <f>INDEX($Y$6:$Y$106,AB35)+INDEX($AA$6:$AA$106,AB35)</f>
        <v>12.000000000001876</v>
      </c>
      <c r="AE35" s="33">
        <f t="shared" si="7"/>
        <v>81.000000000001876</v>
      </c>
      <c r="AG35" s="34" t="e">
        <f t="shared" si="8"/>
        <v>#N/A</v>
      </c>
      <c r="AH35" s="34" t="e">
        <f t="shared" ca="1" si="16"/>
        <v>#N/A</v>
      </c>
      <c r="AI35" s="75">
        <f>Eingabe!C32</f>
        <v>0</v>
      </c>
      <c r="AK35" s="33">
        <f>A21</f>
        <v>15</v>
      </c>
      <c r="AL35" s="36">
        <f>C21</f>
        <v>37918.993055555555</v>
      </c>
      <c r="AM35" s="34">
        <f>I21</f>
        <v>5.6820744081185248</v>
      </c>
      <c r="AN35" s="34">
        <f>J21</f>
        <v>4.8826979472150684</v>
      </c>
      <c r="AO35" s="34" t="e">
        <f t="shared" si="20"/>
        <v>#N/A</v>
      </c>
      <c r="AP35" s="86">
        <f t="shared" si="25"/>
        <v>0</v>
      </c>
      <c r="AQ35" s="86">
        <f t="shared" si="21"/>
        <v>0</v>
      </c>
      <c r="AR35" s="34" t="e">
        <f t="shared" si="22"/>
        <v>#N/A</v>
      </c>
    </row>
    <row r="36" spans="1:44" x14ac:dyDescent="0.2">
      <c r="A36" s="33">
        <f>Eingabe!A33</f>
        <v>30</v>
      </c>
      <c r="B36" s="36">
        <f>Eingabe!B33+Eingabe!C33</f>
        <v>0</v>
      </c>
      <c r="C36" s="33" t="e">
        <f t="shared" si="4"/>
        <v>#N/A</v>
      </c>
      <c r="D36" s="33">
        <f>(Eingabe!D33-Eingabe!C33)*(24*60*60)</f>
        <v>0</v>
      </c>
      <c r="E36" s="33">
        <f t="shared" si="0"/>
        <v>0</v>
      </c>
      <c r="F36" s="33">
        <f>E36-SUM(Eingabe!E$3:E32)</f>
        <v>93</v>
      </c>
      <c r="G36" s="33" t="e">
        <f t="shared" si="14"/>
        <v>#N/A</v>
      </c>
      <c r="H36" s="39">
        <f t="shared" si="18"/>
        <v>0</v>
      </c>
      <c r="I36" s="34" t="e">
        <f t="shared" si="15"/>
        <v>#N/A</v>
      </c>
      <c r="J36" s="34" t="e">
        <f t="shared" si="5"/>
        <v>#N/A</v>
      </c>
      <c r="K36" s="39" t="e">
        <f t="shared" si="24"/>
        <v>#N/A</v>
      </c>
      <c r="L36" s="33" t="e">
        <f t="shared" si="23"/>
        <v>#N/A</v>
      </c>
      <c r="N36" s="41"/>
      <c r="O36" s="38">
        <f ca="1">O29-(7*O32)</f>
        <v>-3</v>
      </c>
      <c r="P36" s="38">
        <f ca="1">O36+($O$32/2)</f>
        <v>-2.5</v>
      </c>
      <c r="Q36" s="33">
        <f t="array" aca="1" ref="Q36:Q51" ca="1">FREQUENCY(INDIRECT(O2),P36:P49)</f>
        <v>0</v>
      </c>
      <c r="R36" s="37">
        <f t="shared" ref="R36:R50" ca="1" si="26">Q36/($A$2-1)</f>
        <v>0</v>
      </c>
      <c r="T36" s="39">
        <f t="shared" ref="T36:T50" ca="1" si="27">O36-$Q$5</f>
        <v>-7.3338161625167757</v>
      </c>
      <c r="U36" s="33">
        <f ca="1">T36/$O$10</f>
        <v>-5.1438523557874598</v>
      </c>
      <c r="V36" s="33">
        <f ca="1">EXP(-U36*U36/2)</f>
        <v>1.7966108498460535E-6</v>
      </c>
      <c r="W36" s="37">
        <f ca="1">V36*$W$35</f>
        <v>5.0271582796572365E-7</v>
      </c>
      <c r="Y36" s="33" t="e">
        <f t="shared" si="1"/>
        <v>#N/A</v>
      </c>
      <c r="Z36" s="33" t="e">
        <f t="shared" si="6"/>
        <v>#N/A</v>
      </c>
      <c r="AA36" s="33">
        <f>Eingabe!E33</f>
        <v>0</v>
      </c>
      <c r="AB36" s="33">
        <f t="shared" si="19"/>
        <v>16</v>
      </c>
      <c r="AC36" s="33">
        <f t="shared" si="3"/>
        <v>37918.993055555555</v>
      </c>
      <c r="AD36" s="33">
        <f>INDEX($Y$6:$Y$106,AB36)</f>
        <v>18.999999999999773</v>
      </c>
      <c r="AE36" s="33">
        <f t="shared" si="7"/>
        <v>87.999999999999773</v>
      </c>
      <c r="AG36" s="34" t="e">
        <f t="shared" si="8"/>
        <v>#N/A</v>
      </c>
      <c r="AH36" s="34" t="e">
        <f t="shared" ca="1" si="16"/>
        <v>#N/A</v>
      </c>
      <c r="AI36" s="75">
        <f>Eingabe!C33</f>
        <v>0</v>
      </c>
      <c r="AL36" s="36">
        <f>AL35</f>
        <v>37918.993055555555</v>
      </c>
      <c r="AM36" s="34">
        <f>AM37</f>
        <v>3.5643564356420674</v>
      </c>
      <c r="AN36" s="34">
        <f>AN35</f>
        <v>4.8826979472150684</v>
      </c>
      <c r="AO36" s="34" t="e">
        <f t="shared" si="20"/>
        <v>#N/A</v>
      </c>
      <c r="AP36" s="86">
        <f t="shared" si="25"/>
        <v>0</v>
      </c>
      <c r="AQ36" s="86">
        <f t="shared" si="21"/>
        <v>0</v>
      </c>
      <c r="AR36" s="34" t="e">
        <f t="shared" si="22"/>
        <v>#N/A</v>
      </c>
    </row>
    <row r="37" spans="1:44" x14ac:dyDescent="0.2">
      <c r="A37" s="33">
        <f>Eingabe!A34</f>
        <v>31</v>
      </c>
      <c r="B37" s="36">
        <f>Eingabe!B34+Eingabe!C34</f>
        <v>0</v>
      </c>
      <c r="C37" s="33" t="e">
        <f t="shared" si="4"/>
        <v>#N/A</v>
      </c>
      <c r="D37" s="33">
        <f>(Eingabe!D34-Eingabe!C34)*(24*60*60)</f>
        <v>0</v>
      </c>
      <c r="E37" s="33">
        <f t="shared" si="0"/>
        <v>0</v>
      </c>
      <c r="F37" s="33">
        <f>E37-SUM(Eingabe!E$3:E33)</f>
        <v>93</v>
      </c>
      <c r="G37" s="33" t="e">
        <f t="shared" si="14"/>
        <v>#N/A</v>
      </c>
      <c r="H37" s="39">
        <f t="shared" si="18"/>
        <v>0</v>
      </c>
      <c r="I37" s="34" t="e">
        <f t="shared" si="15"/>
        <v>#N/A</v>
      </c>
      <c r="J37" s="34" t="e">
        <f t="shared" si="5"/>
        <v>#N/A</v>
      </c>
      <c r="K37" s="39" t="e">
        <f t="shared" si="24"/>
        <v>#N/A</v>
      </c>
      <c r="L37" s="33" t="e">
        <f t="shared" si="23"/>
        <v>#N/A</v>
      </c>
      <c r="N37" s="41"/>
      <c r="O37" s="38">
        <f ca="1">O36+$O$32</f>
        <v>-2</v>
      </c>
      <c r="P37" s="38">
        <f t="shared" ref="P37:P50" ca="1" si="28">O37+($O$32/2)</f>
        <v>-1.5</v>
      </c>
      <c r="Q37" s="33">
        <f ca="1"/>
        <v>0</v>
      </c>
      <c r="R37" s="37">
        <f t="shared" ca="1" si="26"/>
        <v>0</v>
      </c>
      <c r="T37" s="39">
        <f t="shared" ca="1" si="27"/>
        <v>-6.3338161625167757</v>
      </c>
      <c r="U37" s="33">
        <f t="shared" ref="U37:U50" ca="1" si="29">T37/$O$10</f>
        <v>-4.4424641232765678</v>
      </c>
      <c r="V37" s="33">
        <f t="shared" ref="V37:V50" ca="1" si="30">EXP(-U37*U37/2)</f>
        <v>5.1819514942745304E-5</v>
      </c>
      <c r="W37" s="37">
        <f ca="1">V37*$W$35</f>
        <v>1.4499795746784334E-5</v>
      </c>
      <c r="Y37" s="33" t="e">
        <f t="shared" si="1"/>
        <v>#N/A</v>
      </c>
      <c r="Z37" s="33" t="e">
        <f t="shared" si="6"/>
        <v>#N/A</v>
      </c>
      <c r="AA37" s="33">
        <f>Eingabe!E34</f>
        <v>0</v>
      </c>
      <c r="AB37" s="33">
        <f t="shared" si="19"/>
        <v>16</v>
      </c>
      <c r="AC37" s="33">
        <f t="shared" si="3"/>
        <v>37918.993055555555</v>
      </c>
      <c r="AD37" s="33">
        <f>INDEX($Y$6:$Y$106,AB37)+INDEX($AA$6:$AA$106,AB37)</f>
        <v>18.999999999999773</v>
      </c>
      <c r="AE37" s="33">
        <f t="shared" si="7"/>
        <v>87.999999999999773</v>
      </c>
      <c r="AG37" s="34" t="e">
        <f t="shared" si="8"/>
        <v>#N/A</v>
      </c>
      <c r="AH37" s="34" t="e">
        <f t="shared" ca="1" si="16"/>
        <v>#N/A</v>
      </c>
      <c r="AI37" s="75">
        <f>Eingabe!C34</f>
        <v>0</v>
      </c>
      <c r="AK37" s="33">
        <f>A22</f>
        <v>16</v>
      </c>
      <c r="AL37" s="36">
        <f>C22</f>
        <v>37919.834722222222</v>
      </c>
      <c r="AM37" s="34">
        <f>I22</f>
        <v>3.5643564356420674</v>
      </c>
      <c r="AN37" s="34">
        <f>J22</f>
        <v>4.8133356485509085</v>
      </c>
      <c r="AO37" s="34" t="e">
        <f t="shared" si="20"/>
        <v>#N/A</v>
      </c>
      <c r="AP37" s="86">
        <f t="shared" si="25"/>
        <v>0</v>
      </c>
      <c r="AQ37" s="86">
        <f t="shared" si="21"/>
        <v>0</v>
      </c>
      <c r="AR37" s="34" t="e">
        <f t="shared" si="22"/>
        <v>#N/A</v>
      </c>
    </row>
    <row r="38" spans="1:44" x14ac:dyDescent="0.2">
      <c r="A38" s="33">
        <f>Eingabe!A35</f>
        <v>32</v>
      </c>
      <c r="B38" s="36">
        <f>Eingabe!B35+Eingabe!C35</f>
        <v>0</v>
      </c>
      <c r="C38" s="33" t="e">
        <f t="shared" si="4"/>
        <v>#N/A</v>
      </c>
      <c r="D38" s="33">
        <f>(Eingabe!D35-Eingabe!C35)*(24*60*60)</f>
        <v>0</v>
      </c>
      <c r="E38" s="33">
        <f t="shared" ref="E38:E69" si="31">D38+ROUND(D38/$E$3,0)*-$E$3</f>
        <v>0</v>
      </c>
      <c r="F38" s="33">
        <f>E38-SUM(Eingabe!E$3:E34)</f>
        <v>93</v>
      </c>
      <c r="G38" s="33" t="e">
        <f t="shared" si="14"/>
        <v>#N/A</v>
      </c>
      <c r="H38" s="39">
        <f t="shared" si="18"/>
        <v>0</v>
      </c>
      <c r="I38" s="34" t="e">
        <f t="shared" si="15"/>
        <v>#N/A</v>
      </c>
      <c r="J38" s="34" t="e">
        <f t="shared" si="5"/>
        <v>#N/A</v>
      </c>
      <c r="K38" s="39" t="e">
        <f t="shared" si="24"/>
        <v>#N/A</v>
      </c>
      <c r="L38" s="33" t="e">
        <f t="shared" si="23"/>
        <v>#N/A</v>
      </c>
      <c r="N38" s="41"/>
      <c r="O38" s="38">
        <f t="shared" ref="O38:O50" ca="1" si="32">O37+$O$32</f>
        <v>-1</v>
      </c>
      <c r="P38" s="38">
        <f t="shared" ca="1" si="28"/>
        <v>-0.5</v>
      </c>
      <c r="Q38" s="33">
        <f ca="1"/>
        <v>0</v>
      </c>
      <c r="R38" s="37">
        <f t="shared" ca="1" si="26"/>
        <v>0</v>
      </c>
      <c r="T38" s="39">
        <f t="shared" ca="1" si="27"/>
        <v>-5.3338161625167757</v>
      </c>
      <c r="U38" s="33">
        <f t="shared" ca="1" si="29"/>
        <v>-3.7410758907656745</v>
      </c>
      <c r="V38" s="33">
        <f t="shared" ca="1" si="30"/>
        <v>9.1386800624803689E-4</v>
      </c>
      <c r="W38" s="37">
        <f t="shared" ref="W38:W50" ca="1" si="33">V38*$W$35</f>
        <v>2.5571253310183059E-4</v>
      </c>
      <c r="Y38" s="33" t="e">
        <f t="shared" ref="Y38:Y69" si="34">IF(A38&lt;$A$2,E38,#N/A)</f>
        <v>#N/A</v>
      </c>
      <c r="Z38" s="33" t="e">
        <f t="shared" si="6"/>
        <v>#N/A</v>
      </c>
      <c r="AA38" s="33">
        <f>Eingabe!E35</f>
        <v>0</v>
      </c>
      <c r="AB38" s="33">
        <f t="shared" si="19"/>
        <v>17</v>
      </c>
      <c r="AC38" s="33">
        <f t="shared" si="3"/>
        <v>37919.834722222222</v>
      </c>
      <c r="AD38" s="33">
        <f>INDEX($Y$6:$Y$106,AB38)</f>
        <v>22.000000000000242</v>
      </c>
      <c r="AE38" s="33">
        <f t="shared" si="7"/>
        <v>91.000000000000242</v>
      </c>
      <c r="AG38" s="34" t="e">
        <f t="shared" si="8"/>
        <v>#N/A</v>
      </c>
      <c r="AH38" s="34" t="e">
        <f t="shared" ca="1" si="16"/>
        <v>#N/A</v>
      </c>
      <c r="AI38" s="75">
        <f>Eingabe!C35</f>
        <v>0</v>
      </c>
      <c r="AL38" s="36">
        <f>AL37</f>
        <v>37919.834722222222</v>
      </c>
      <c r="AM38" s="34">
        <f>AM39</f>
        <v>2.9979181124118672</v>
      </c>
      <c r="AN38" s="34">
        <f>AN37</f>
        <v>4.8133356485509085</v>
      </c>
      <c r="AO38" s="34" t="e">
        <f t="shared" si="20"/>
        <v>#N/A</v>
      </c>
      <c r="AP38" s="86">
        <f t="shared" si="25"/>
        <v>0</v>
      </c>
      <c r="AQ38" s="86">
        <f t="shared" si="21"/>
        <v>0</v>
      </c>
      <c r="AR38" s="34" t="e">
        <f t="shared" si="22"/>
        <v>#N/A</v>
      </c>
    </row>
    <row r="39" spans="1:44" x14ac:dyDescent="0.2">
      <c r="A39" s="33">
        <f>Eingabe!A36</f>
        <v>33</v>
      </c>
      <c r="B39" s="36">
        <f>Eingabe!B36+Eingabe!C36</f>
        <v>0</v>
      </c>
      <c r="C39" s="33" t="e">
        <f t="shared" si="4"/>
        <v>#N/A</v>
      </c>
      <c r="D39" s="33">
        <f>(Eingabe!D36-Eingabe!C36)*(24*60*60)</f>
        <v>0</v>
      </c>
      <c r="E39" s="33">
        <f t="shared" si="31"/>
        <v>0</v>
      </c>
      <c r="F39" s="33">
        <f>E39-SUM(Eingabe!E$3:E35)</f>
        <v>93</v>
      </c>
      <c r="G39" s="33" t="e">
        <f t="shared" ref="G39:G70" si="35">Z39-Z38</f>
        <v>#N/A</v>
      </c>
      <c r="H39" s="39">
        <f t="shared" si="18"/>
        <v>0</v>
      </c>
      <c r="I39" s="34" t="e">
        <f t="shared" si="15"/>
        <v>#N/A</v>
      </c>
      <c r="J39" s="34" t="e">
        <f t="shared" ref="J39:J70" si="36">(Z39-Z$6)/(B39-B$6)</f>
        <v>#N/A</v>
      </c>
      <c r="K39" s="39" t="e">
        <f t="shared" si="24"/>
        <v>#N/A</v>
      </c>
      <c r="L39" s="33" t="e">
        <f t="shared" si="23"/>
        <v>#N/A</v>
      </c>
      <c r="N39" s="41"/>
      <c r="O39" s="38">
        <f t="shared" ca="1" si="32"/>
        <v>0</v>
      </c>
      <c r="P39" s="38">
        <f t="shared" ca="1" si="28"/>
        <v>0.5</v>
      </c>
      <c r="Q39" s="33">
        <f ca="1"/>
        <v>0</v>
      </c>
      <c r="R39" s="37">
        <f t="shared" ca="1" si="26"/>
        <v>0</v>
      </c>
      <c r="T39" s="39">
        <f t="shared" ca="1" si="27"/>
        <v>-4.3338161625167757</v>
      </c>
      <c r="U39" s="33">
        <f t="shared" ca="1" si="29"/>
        <v>-3.0396876582547816</v>
      </c>
      <c r="V39" s="33">
        <f t="shared" ca="1" si="30"/>
        <v>9.8542688699313867E-3</v>
      </c>
      <c r="W39" s="37">
        <f t="shared" ca="1" si="33"/>
        <v>2.7573566832065489E-3</v>
      </c>
      <c r="Y39" s="33" t="e">
        <f t="shared" si="34"/>
        <v>#N/A</v>
      </c>
      <c r="Z39" s="33" t="e">
        <f t="shared" ref="Z39:Z70" si="37">IF(A39&lt;$A$2,F39,#N/A)</f>
        <v>#N/A</v>
      </c>
      <c r="AA39" s="33">
        <f>Eingabe!E36</f>
        <v>0</v>
      </c>
      <c r="AB39" s="33">
        <f t="shared" si="19"/>
        <v>17</v>
      </c>
      <c r="AC39" s="33">
        <f t="shared" si="3"/>
        <v>37919.834722222222</v>
      </c>
      <c r="AD39" s="33">
        <f>INDEX($Y$6:$Y$106,AB39)+INDEX($AA$6:$AA$106,AB39)</f>
        <v>-1.9999999999997584</v>
      </c>
      <c r="AE39" s="33">
        <f t="shared" si="7"/>
        <v>91.000000000000242</v>
      </c>
      <c r="AG39" s="34" t="e">
        <f t="shared" ref="AG39:AG70" si="38">I39</f>
        <v>#N/A</v>
      </c>
      <c r="AH39" s="34" t="e">
        <f t="shared" ca="1" si="16"/>
        <v>#N/A</v>
      </c>
      <c r="AI39" s="75">
        <f>Eingabe!C36</f>
        <v>0</v>
      </c>
      <c r="AK39" s="33">
        <f>A23</f>
        <v>17</v>
      </c>
      <c r="AL39" s="36">
        <f>C23</f>
        <v>37920.835416666669</v>
      </c>
      <c r="AM39" s="34">
        <f>I23</f>
        <v>2.9979181124118672</v>
      </c>
      <c r="AN39" s="34">
        <f>J23</f>
        <v>4.7064591248926906</v>
      </c>
      <c r="AO39" s="34" t="e">
        <f t="shared" si="20"/>
        <v>#N/A</v>
      </c>
      <c r="AP39" s="86">
        <f t="shared" si="25"/>
        <v>0</v>
      </c>
      <c r="AQ39" s="86">
        <f t="shared" si="21"/>
        <v>0</v>
      </c>
      <c r="AR39" s="34" t="e">
        <f t="shared" si="22"/>
        <v>#N/A</v>
      </c>
    </row>
    <row r="40" spans="1:44" x14ac:dyDescent="0.2">
      <c r="A40" s="33">
        <f>Eingabe!A37</f>
        <v>34</v>
      </c>
      <c r="B40" s="36">
        <f>Eingabe!B37+Eingabe!C37</f>
        <v>0</v>
      </c>
      <c r="C40" s="33" t="e">
        <f t="shared" si="4"/>
        <v>#N/A</v>
      </c>
      <c r="D40" s="33">
        <f>(Eingabe!D37-Eingabe!C37)*(24*60*60)</f>
        <v>0</v>
      </c>
      <c r="E40" s="33">
        <f t="shared" si="31"/>
        <v>0</v>
      </c>
      <c r="F40" s="33">
        <f>E40-SUM(Eingabe!E$3:E36)</f>
        <v>93</v>
      </c>
      <c r="G40" s="33" t="e">
        <f t="shared" si="35"/>
        <v>#N/A</v>
      </c>
      <c r="H40" s="39">
        <f t="shared" si="18"/>
        <v>0</v>
      </c>
      <c r="I40" s="34" t="e">
        <f t="shared" si="15"/>
        <v>#N/A</v>
      </c>
      <c r="J40" s="34" t="e">
        <f t="shared" si="36"/>
        <v>#N/A</v>
      </c>
      <c r="K40" s="39" t="e">
        <f t="shared" si="24"/>
        <v>#N/A</v>
      </c>
      <c r="L40" s="33" t="e">
        <f t="shared" si="23"/>
        <v>#N/A</v>
      </c>
      <c r="N40" s="41"/>
      <c r="O40" s="38">
        <f t="shared" ca="1" si="32"/>
        <v>1</v>
      </c>
      <c r="P40" s="38">
        <f t="shared" ca="1" si="28"/>
        <v>1.5</v>
      </c>
      <c r="Q40" s="33">
        <f ca="1"/>
        <v>1</v>
      </c>
      <c r="R40" s="37">
        <f t="shared" ca="1" si="26"/>
        <v>3.7037037037037035E-2</v>
      </c>
      <c r="T40" s="39">
        <f t="shared" ca="1" si="27"/>
        <v>-3.3338161625167757</v>
      </c>
      <c r="U40" s="33">
        <f t="shared" ca="1" si="29"/>
        <v>-2.3382994257438887</v>
      </c>
      <c r="V40" s="33">
        <f t="shared" ca="1" si="30"/>
        <v>6.4970490647015322E-2</v>
      </c>
      <c r="W40" s="37">
        <f t="shared" ca="1" si="33"/>
        <v>1.817961524709277E-2</v>
      </c>
      <c r="Y40" s="33" t="e">
        <f t="shared" si="34"/>
        <v>#N/A</v>
      </c>
      <c r="Z40" s="33" t="e">
        <f t="shared" si="37"/>
        <v>#N/A</v>
      </c>
      <c r="AA40" s="33">
        <f>Eingabe!E37</f>
        <v>0</v>
      </c>
      <c r="AB40" s="33">
        <f t="shared" si="19"/>
        <v>18</v>
      </c>
      <c r="AC40" s="33">
        <f t="shared" si="3"/>
        <v>37920.835416666669</v>
      </c>
      <c r="AD40" s="33">
        <f>INDEX($Y$6:$Y$106,AB40)</f>
        <v>0.99999999999695888</v>
      </c>
      <c r="AE40" s="33">
        <f t="shared" si="7"/>
        <v>93.999999999996959</v>
      </c>
      <c r="AG40" s="34" t="e">
        <f t="shared" si="38"/>
        <v>#N/A</v>
      </c>
      <c r="AH40" s="34" t="e">
        <f t="shared" ca="1" si="16"/>
        <v>#N/A</v>
      </c>
      <c r="AI40" s="75">
        <f>Eingabe!C37</f>
        <v>0</v>
      </c>
      <c r="AL40" s="36">
        <f>AL39</f>
        <v>37920.835416666669</v>
      </c>
      <c r="AM40" s="34">
        <f>AM41</f>
        <v>5.0349650349731405</v>
      </c>
      <c r="AN40" s="34">
        <f>AN39</f>
        <v>4.7064591248926906</v>
      </c>
      <c r="AO40" s="34" t="e">
        <f t="shared" si="20"/>
        <v>#N/A</v>
      </c>
      <c r="AP40" s="86">
        <f t="shared" si="25"/>
        <v>0</v>
      </c>
      <c r="AQ40" s="86">
        <f t="shared" si="21"/>
        <v>0</v>
      </c>
      <c r="AR40" s="34" t="e">
        <f t="shared" si="22"/>
        <v>#N/A</v>
      </c>
    </row>
    <row r="41" spans="1:44" x14ac:dyDescent="0.2">
      <c r="A41" s="33">
        <f>Eingabe!A38</f>
        <v>35</v>
      </c>
      <c r="B41" s="36">
        <f>Eingabe!B38+Eingabe!C38</f>
        <v>0</v>
      </c>
      <c r="C41" s="33" t="e">
        <f t="shared" si="4"/>
        <v>#N/A</v>
      </c>
      <c r="D41" s="33">
        <f>(Eingabe!D38-Eingabe!C38)*(24*60*60)</f>
        <v>0</v>
      </c>
      <c r="E41" s="33">
        <f t="shared" si="31"/>
        <v>0</v>
      </c>
      <c r="F41" s="33">
        <f>E41-SUM(Eingabe!E$3:E37)</f>
        <v>93</v>
      </c>
      <c r="G41" s="33" t="e">
        <f t="shared" si="35"/>
        <v>#N/A</v>
      </c>
      <c r="H41" s="39">
        <f t="shared" si="18"/>
        <v>0</v>
      </c>
      <c r="I41" s="34" t="e">
        <f t="shared" si="15"/>
        <v>#N/A</v>
      </c>
      <c r="J41" s="34" t="e">
        <f t="shared" si="36"/>
        <v>#N/A</v>
      </c>
      <c r="K41" s="39" t="e">
        <f t="shared" si="24"/>
        <v>#N/A</v>
      </c>
      <c r="L41" s="33" t="e">
        <f t="shared" si="23"/>
        <v>#N/A</v>
      </c>
      <c r="N41" s="41"/>
      <c r="O41" s="38">
        <f t="shared" ca="1" si="32"/>
        <v>2</v>
      </c>
      <c r="P41" s="38">
        <f t="shared" ca="1" si="28"/>
        <v>2.5</v>
      </c>
      <c r="Q41" s="33">
        <f ca="1"/>
        <v>1</v>
      </c>
      <c r="R41" s="37">
        <f t="shared" ca="1" si="26"/>
        <v>3.7037037037037035E-2</v>
      </c>
      <c r="T41" s="39">
        <f t="shared" ca="1" si="27"/>
        <v>-2.3338161625167757</v>
      </c>
      <c r="U41" s="33">
        <f t="shared" ca="1" si="29"/>
        <v>-1.6369111932329961</v>
      </c>
      <c r="V41" s="33">
        <f t="shared" ca="1" si="30"/>
        <v>0.26191398588651765</v>
      </c>
      <c r="W41" s="37">
        <f t="shared" ca="1" si="33"/>
        <v>7.3287048378910688E-2</v>
      </c>
      <c r="Y41" s="33" t="e">
        <f t="shared" si="34"/>
        <v>#N/A</v>
      </c>
      <c r="Z41" s="33" t="e">
        <f t="shared" si="37"/>
        <v>#N/A</v>
      </c>
      <c r="AA41" s="33">
        <f>Eingabe!E38</f>
        <v>0</v>
      </c>
      <c r="AB41" s="33">
        <f t="shared" si="19"/>
        <v>18</v>
      </c>
      <c r="AC41" s="33">
        <f t="shared" si="3"/>
        <v>37920.835416666669</v>
      </c>
      <c r="AD41" s="33">
        <f>INDEX($Y$6:$Y$106,AB41)+INDEX($AA$6:$AA$106,AB41)</f>
        <v>0.99999999999695888</v>
      </c>
      <c r="AE41" s="33">
        <f t="shared" si="7"/>
        <v>93.999999999996959</v>
      </c>
      <c r="AG41" s="34" t="e">
        <f t="shared" si="38"/>
        <v>#N/A</v>
      </c>
      <c r="AH41" s="34" t="e">
        <f t="shared" ca="1" si="16"/>
        <v>#N/A</v>
      </c>
      <c r="AI41" s="75">
        <f>Eingabe!C38</f>
        <v>0</v>
      </c>
      <c r="AK41" s="33">
        <f>A24</f>
        <v>18</v>
      </c>
      <c r="AL41" s="36">
        <f>C24</f>
        <v>37921.828472222223</v>
      </c>
      <c r="AM41" s="34">
        <f>I24</f>
        <v>5.0349650349731405</v>
      </c>
      <c r="AN41" s="34">
        <f>J24</f>
        <v>4.7245918091639174</v>
      </c>
      <c r="AO41" s="34" t="e">
        <f t="shared" si="20"/>
        <v>#N/A</v>
      </c>
      <c r="AP41" s="86">
        <f t="shared" si="25"/>
        <v>0</v>
      </c>
      <c r="AQ41" s="86">
        <f t="shared" si="21"/>
        <v>0</v>
      </c>
      <c r="AR41" s="34" t="e">
        <f t="shared" si="22"/>
        <v>#N/A</v>
      </c>
    </row>
    <row r="42" spans="1:44" x14ac:dyDescent="0.2">
      <c r="A42" s="33">
        <f>Eingabe!A39</f>
        <v>36</v>
      </c>
      <c r="B42" s="36">
        <f>Eingabe!B39+Eingabe!C39</f>
        <v>0</v>
      </c>
      <c r="C42" s="33" t="e">
        <f t="shared" si="4"/>
        <v>#N/A</v>
      </c>
      <c r="D42" s="33">
        <f>(Eingabe!D39-Eingabe!C39)*(24*60*60)</f>
        <v>0</v>
      </c>
      <c r="E42" s="33">
        <f t="shared" si="31"/>
        <v>0</v>
      </c>
      <c r="F42" s="33">
        <f>E42-SUM(Eingabe!E$3:E38)</f>
        <v>93</v>
      </c>
      <c r="G42" s="33" t="e">
        <f t="shared" si="35"/>
        <v>#N/A</v>
      </c>
      <c r="H42" s="39">
        <f t="shared" si="18"/>
        <v>0</v>
      </c>
      <c r="I42" s="34" t="e">
        <f t="shared" si="15"/>
        <v>#N/A</v>
      </c>
      <c r="J42" s="34" t="e">
        <f t="shared" si="36"/>
        <v>#N/A</v>
      </c>
      <c r="K42" s="39" t="e">
        <f t="shared" si="24"/>
        <v>#N/A</v>
      </c>
      <c r="L42" s="33" t="e">
        <f t="shared" si="23"/>
        <v>#N/A</v>
      </c>
      <c r="N42" s="41"/>
      <c r="O42" s="38">
        <f t="shared" ca="1" si="32"/>
        <v>3</v>
      </c>
      <c r="P42" s="38">
        <f t="shared" ca="1" si="28"/>
        <v>3.5</v>
      </c>
      <c r="Q42" s="33">
        <f ca="1"/>
        <v>7</v>
      </c>
      <c r="R42" s="37">
        <f t="shared" ca="1" si="26"/>
        <v>0.25925925925925924</v>
      </c>
      <c r="T42" s="39">
        <f t="shared" ca="1" si="27"/>
        <v>-1.3338161625167757</v>
      </c>
      <c r="U42" s="33">
        <f t="shared" ca="1" si="29"/>
        <v>-0.93552296072210317</v>
      </c>
      <c r="V42" s="33">
        <f t="shared" ca="1" si="30"/>
        <v>0.64558292862960565</v>
      </c>
      <c r="W42" s="37">
        <f t="shared" ca="1" si="33"/>
        <v>0.18064276775038857</v>
      </c>
      <c r="Y42" s="33" t="e">
        <f t="shared" si="34"/>
        <v>#N/A</v>
      </c>
      <c r="Z42" s="33" t="e">
        <f t="shared" si="37"/>
        <v>#N/A</v>
      </c>
      <c r="AA42" s="33">
        <f>Eingabe!E39</f>
        <v>0</v>
      </c>
      <c r="AB42" s="33">
        <f t="shared" si="19"/>
        <v>19</v>
      </c>
      <c r="AC42" s="33">
        <f t="shared" si="3"/>
        <v>37921.828472222223</v>
      </c>
      <c r="AD42" s="33">
        <f>INDEX($Y$6:$Y$106,AB42)</f>
        <v>6.0000000000009379</v>
      </c>
      <c r="AE42" s="33">
        <f t="shared" si="7"/>
        <v>99.000000000000938</v>
      </c>
      <c r="AG42" s="34" t="e">
        <f t="shared" si="38"/>
        <v>#N/A</v>
      </c>
      <c r="AH42" s="34" t="e">
        <f t="shared" ca="1" si="16"/>
        <v>#N/A</v>
      </c>
      <c r="AI42" s="75">
        <f>Eingabe!C39</f>
        <v>0</v>
      </c>
      <c r="AL42" s="36">
        <f>AL41</f>
        <v>37921.828472222223</v>
      </c>
      <c r="AM42" s="34">
        <f>AM43</f>
        <v>3.0273300630708375</v>
      </c>
      <c r="AN42" s="34">
        <f>AN41</f>
        <v>4.7245918091639174</v>
      </c>
      <c r="AO42" s="34" t="e">
        <f t="shared" si="20"/>
        <v>#N/A</v>
      </c>
      <c r="AP42" s="86">
        <f t="shared" si="25"/>
        <v>0</v>
      </c>
      <c r="AQ42" s="86">
        <f t="shared" si="21"/>
        <v>0</v>
      </c>
      <c r="AR42" s="34" t="e">
        <f t="shared" si="22"/>
        <v>#N/A</v>
      </c>
    </row>
    <row r="43" spans="1:44" x14ac:dyDescent="0.2">
      <c r="A43" s="33">
        <f>Eingabe!A40</f>
        <v>37</v>
      </c>
      <c r="B43" s="36">
        <f>Eingabe!B40+Eingabe!C40</f>
        <v>0</v>
      </c>
      <c r="C43" s="33" t="e">
        <f t="shared" si="4"/>
        <v>#N/A</v>
      </c>
      <c r="D43" s="33">
        <f>(Eingabe!D40-Eingabe!C40)*(24*60*60)</f>
        <v>0</v>
      </c>
      <c r="E43" s="33">
        <f t="shared" si="31"/>
        <v>0</v>
      </c>
      <c r="F43" s="33">
        <f>E43-SUM(Eingabe!E$3:E39)</f>
        <v>93</v>
      </c>
      <c r="G43" s="33" t="e">
        <f t="shared" si="35"/>
        <v>#N/A</v>
      </c>
      <c r="H43" s="39">
        <f t="shared" si="18"/>
        <v>0</v>
      </c>
      <c r="I43" s="34" t="e">
        <f t="shared" si="15"/>
        <v>#N/A</v>
      </c>
      <c r="J43" s="34" t="e">
        <f t="shared" si="36"/>
        <v>#N/A</v>
      </c>
      <c r="K43" s="39" t="e">
        <f t="shared" si="24"/>
        <v>#N/A</v>
      </c>
      <c r="L43" s="33" t="e">
        <f t="shared" si="23"/>
        <v>#N/A</v>
      </c>
      <c r="N43" s="41"/>
      <c r="O43" s="38">
        <f t="shared" ca="1" si="32"/>
        <v>4</v>
      </c>
      <c r="P43" s="38">
        <f t="shared" ca="1" si="28"/>
        <v>4.5</v>
      </c>
      <c r="Q43" s="33">
        <f ca="1"/>
        <v>4</v>
      </c>
      <c r="R43" s="37">
        <f t="shared" ca="1" si="26"/>
        <v>0.14814814814814814</v>
      </c>
      <c r="T43" s="39">
        <f t="shared" ca="1" si="27"/>
        <v>-0.33381616251677571</v>
      </c>
      <c r="U43" s="33">
        <f t="shared" ca="1" si="29"/>
        <v>-0.23413472821121029</v>
      </c>
      <c r="V43" s="33">
        <f t="shared" ca="1" si="30"/>
        <v>0.97296269717832906</v>
      </c>
      <c r="W43" s="37">
        <f t="shared" ca="1" si="33"/>
        <v>0.27224802072951915</v>
      </c>
      <c r="Y43" s="33" t="e">
        <f t="shared" si="34"/>
        <v>#N/A</v>
      </c>
      <c r="Z43" s="33" t="e">
        <f t="shared" si="37"/>
        <v>#N/A</v>
      </c>
      <c r="AA43" s="33">
        <f>Eingabe!E40</f>
        <v>0</v>
      </c>
      <c r="AB43" s="33">
        <f t="shared" si="19"/>
        <v>19</v>
      </c>
      <c r="AC43" s="33">
        <f t="shared" si="3"/>
        <v>37921.828472222223</v>
      </c>
      <c r="AD43" s="33">
        <f>INDEX($Y$6:$Y$106,AB43)+INDEX($AA$6:$AA$106,AB43)</f>
        <v>6.0000000000009379</v>
      </c>
      <c r="AE43" s="33">
        <f t="shared" si="7"/>
        <v>99.000000000000938</v>
      </c>
      <c r="AG43" s="34" t="e">
        <f t="shared" si="38"/>
        <v>#N/A</v>
      </c>
      <c r="AH43" s="34" t="e">
        <f t="shared" ca="1" si="16"/>
        <v>#N/A</v>
      </c>
      <c r="AI43" s="75">
        <f>Eingabe!C40</f>
        <v>0</v>
      </c>
      <c r="AK43" s="33">
        <f>A25</f>
        <v>19</v>
      </c>
      <c r="AL43" s="36">
        <f>C25</f>
        <v>37922.819444444445</v>
      </c>
      <c r="AM43" s="34">
        <f>I25</f>
        <v>3.0273300630708375</v>
      </c>
      <c r="AN43" s="34">
        <f>J25</f>
        <v>4.6359844881836691</v>
      </c>
      <c r="AO43" s="34" t="e">
        <f t="shared" si="20"/>
        <v>#N/A</v>
      </c>
      <c r="AP43" s="86">
        <f t="shared" si="25"/>
        <v>0</v>
      </c>
      <c r="AQ43" s="86">
        <f t="shared" si="21"/>
        <v>0</v>
      </c>
      <c r="AR43" s="34" t="e">
        <f t="shared" si="22"/>
        <v>#N/A</v>
      </c>
    </row>
    <row r="44" spans="1:44" x14ac:dyDescent="0.2">
      <c r="A44" s="33">
        <f>Eingabe!A41</f>
        <v>38</v>
      </c>
      <c r="B44" s="36">
        <f>Eingabe!B41+Eingabe!C41</f>
        <v>0</v>
      </c>
      <c r="C44" s="33" t="e">
        <f t="shared" si="4"/>
        <v>#N/A</v>
      </c>
      <c r="D44" s="33">
        <f>(Eingabe!D41-Eingabe!C41)*(24*60*60)</f>
        <v>0</v>
      </c>
      <c r="E44" s="33">
        <f t="shared" si="31"/>
        <v>0</v>
      </c>
      <c r="F44" s="33">
        <f>E44-SUM(Eingabe!E$3:E40)</f>
        <v>93</v>
      </c>
      <c r="G44" s="33" t="e">
        <f t="shared" si="35"/>
        <v>#N/A</v>
      </c>
      <c r="H44" s="39">
        <f t="shared" si="18"/>
        <v>0</v>
      </c>
      <c r="I44" s="34" t="e">
        <f t="shared" si="15"/>
        <v>#N/A</v>
      </c>
      <c r="J44" s="34" t="e">
        <f t="shared" si="36"/>
        <v>#N/A</v>
      </c>
      <c r="K44" s="39" t="e">
        <f t="shared" si="24"/>
        <v>#N/A</v>
      </c>
      <c r="L44" s="33" t="e">
        <f t="shared" si="23"/>
        <v>#N/A</v>
      </c>
      <c r="N44" s="41"/>
      <c r="O44" s="38">
        <f t="shared" ca="1" si="32"/>
        <v>5</v>
      </c>
      <c r="P44" s="38">
        <f t="shared" ca="1" si="28"/>
        <v>5.5</v>
      </c>
      <c r="Q44" s="33">
        <f ca="1"/>
        <v>7</v>
      </c>
      <c r="R44" s="37">
        <f t="shared" ca="1" si="26"/>
        <v>0.25925925925925924</v>
      </c>
      <c r="T44" s="39">
        <f t="shared" ca="1" si="27"/>
        <v>0.66618383748322429</v>
      </c>
      <c r="U44" s="33">
        <f t="shared" ca="1" si="29"/>
        <v>0.4672535042996826</v>
      </c>
      <c r="V44" s="33">
        <f t="shared" ca="1" si="30"/>
        <v>0.89658433529810033</v>
      </c>
      <c r="W44" s="37">
        <f t="shared" ca="1" si="33"/>
        <v>0.25087633000719328</v>
      </c>
      <c r="Y44" s="33" t="e">
        <f t="shared" si="34"/>
        <v>#N/A</v>
      </c>
      <c r="Z44" s="33" t="e">
        <f t="shared" si="37"/>
        <v>#N/A</v>
      </c>
      <c r="AA44" s="33">
        <f>Eingabe!E41</f>
        <v>0</v>
      </c>
      <c r="AB44" s="33">
        <f t="shared" si="19"/>
        <v>20</v>
      </c>
      <c r="AC44" s="33">
        <f t="shared" si="3"/>
        <v>37922.819444444445</v>
      </c>
      <c r="AD44" s="33">
        <f>INDEX($Y$6:$Y$106,AB44)</f>
        <v>9.0000000000014069</v>
      </c>
      <c r="AE44" s="33">
        <f t="shared" si="7"/>
        <v>102.00000000000141</v>
      </c>
      <c r="AG44" s="34" t="e">
        <f t="shared" si="38"/>
        <v>#N/A</v>
      </c>
      <c r="AH44" s="34" t="e">
        <f t="shared" ca="1" si="16"/>
        <v>#N/A</v>
      </c>
      <c r="AI44" s="75">
        <f>Eingabe!C41</f>
        <v>0</v>
      </c>
      <c r="AL44" s="36">
        <f>AL43</f>
        <v>37922.819444444445</v>
      </c>
      <c r="AM44" s="34">
        <f>AM45</f>
        <v>2.8571428571551829</v>
      </c>
      <c r="AN44" s="34">
        <f>AN43</f>
        <v>4.6359844881836691</v>
      </c>
      <c r="AO44" s="34" t="e">
        <f t="shared" si="20"/>
        <v>#N/A</v>
      </c>
      <c r="AP44" s="86">
        <f t="shared" si="25"/>
        <v>0</v>
      </c>
      <c r="AQ44" s="86">
        <f t="shared" si="21"/>
        <v>0</v>
      </c>
      <c r="AR44" s="34" t="e">
        <f t="shared" si="22"/>
        <v>#N/A</v>
      </c>
    </row>
    <row r="45" spans="1:44" x14ac:dyDescent="0.2">
      <c r="A45" s="33">
        <f>Eingabe!A42</f>
        <v>39</v>
      </c>
      <c r="B45" s="36">
        <f>Eingabe!B42+Eingabe!C42</f>
        <v>0</v>
      </c>
      <c r="C45" s="33" t="e">
        <f t="shared" si="4"/>
        <v>#N/A</v>
      </c>
      <c r="D45" s="33">
        <f>(Eingabe!D42-Eingabe!C42)*(24*60*60)</f>
        <v>0</v>
      </c>
      <c r="E45" s="33">
        <f t="shared" si="31"/>
        <v>0</v>
      </c>
      <c r="F45" s="33">
        <f>E45-SUM(Eingabe!E$3:E41)</f>
        <v>93</v>
      </c>
      <c r="G45" s="33" t="e">
        <f t="shared" si="35"/>
        <v>#N/A</v>
      </c>
      <c r="H45" s="39">
        <f t="shared" si="18"/>
        <v>0</v>
      </c>
      <c r="I45" s="34" t="e">
        <f t="shared" si="15"/>
        <v>#N/A</v>
      </c>
      <c r="J45" s="34" t="e">
        <f t="shared" si="36"/>
        <v>#N/A</v>
      </c>
      <c r="K45" s="39" t="e">
        <f t="shared" si="24"/>
        <v>#N/A</v>
      </c>
      <c r="L45" s="33" t="e">
        <f t="shared" si="23"/>
        <v>#N/A</v>
      </c>
      <c r="N45" s="41"/>
      <c r="O45" s="38">
        <f t="shared" ca="1" si="32"/>
        <v>6</v>
      </c>
      <c r="P45" s="38">
        <f t="shared" ca="1" si="28"/>
        <v>6.5</v>
      </c>
      <c r="Q45" s="33">
        <f ca="1"/>
        <v>5</v>
      </c>
      <c r="R45" s="37">
        <f t="shared" ca="1" si="26"/>
        <v>0.18518518518518517</v>
      </c>
      <c r="T45" s="39">
        <f t="shared" ca="1" si="27"/>
        <v>1.6661838374832243</v>
      </c>
      <c r="U45" s="33">
        <f t="shared" ca="1" si="29"/>
        <v>1.1686417368105755</v>
      </c>
      <c r="V45" s="33">
        <f t="shared" ca="1" si="30"/>
        <v>0.50516925143156111</v>
      </c>
      <c r="W45" s="37">
        <f t="shared" ca="1" si="33"/>
        <v>0.14135313638899757</v>
      </c>
      <c r="Y45" s="33" t="e">
        <f t="shared" si="34"/>
        <v>#N/A</v>
      </c>
      <c r="Z45" s="33" t="e">
        <f t="shared" si="37"/>
        <v>#N/A</v>
      </c>
      <c r="AA45" s="33">
        <f>Eingabe!E42</f>
        <v>0</v>
      </c>
      <c r="AB45" s="33">
        <f t="shared" si="19"/>
        <v>20</v>
      </c>
      <c r="AC45" s="33">
        <f t="shared" si="3"/>
        <v>37922.819444444445</v>
      </c>
      <c r="AD45" s="33">
        <f>INDEX($Y$6:$Y$106,AB45)+INDEX($AA$6:$AA$106,AB45)</f>
        <v>9.0000000000014069</v>
      </c>
      <c r="AE45" s="33">
        <f t="shared" si="7"/>
        <v>102.00000000000141</v>
      </c>
      <c r="AG45" s="34" t="e">
        <f t="shared" si="38"/>
        <v>#N/A</v>
      </c>
      <c r="AH45" s="34" t="e">
        <f t="shared" ca="1" si="16"/>
        <v>#N/A</v>
      </c>
      <c r="AI45" s="75">
        <f>Eingabe!C42</f>
        <v>0</v>
      </c>
      <c r="AK45" s="33">
        <f>A26</f>
        <v>20</v>
      </c>
      <c r="AL45" s="36">
        <f>C26</f>
        <v>37923.869444444441</v>
      </c>
      <c r="AM45" s="34">
        <f>I26</f>
        <v>2.8571428571551829</v>
      </c>
      <c r="AN45" s="34">
        <f>J26</f>
        <v>4.5427442279706565</v>
      </c>
      <c r="AO45" s="34" t="e">
        <f t="shared" si="20"/>
        <v>#N/A</v>
      </c>
      <c r="AP45" s="86">
        <f t="shared" si="25"/>
        <v>0</v>
      </c>
      <c r="AQ45" s="86">
        <f t="shared" si="21"/>
        <v>0</v>
      </c>
      <c r="AR45" s="34" t="e">
        <f t="shared" si="22"/>
        <v>#N/A</v>
      </c>
    </row>
    <row r="46" spans="1:44" x14ac:dyDescent="0.2">
      <c r="A46" s="33">
        <f>Eingabe!A43</f>
        <v>40</v>
      </c>
      <c r="B46" s="36">
        <f>Eingabe!B43+Eingabe!C43</f>
        <v>0</v>
      </c>
      <c r="C46" s="33" t="e">
        <f t="shared" si="4"/>
        <v>#N/A</v>
      </c>
      <c r="D46" s="33">
        <f>(Eingabe!D43-Eingabe!C43)*(24*60*60)</f>
        <v>0</v>
      </c>
      <c r="E46" s="33">
        <f t="shared" si="31"/>
        <v>0</v>
      </c>
      <c r="F46" s="33">
        <f>E46-SUM(Eingabe!E$3:E42)</f>
        <v>93</v>
      </c>
      <c r="G46" s="33" t="e">
        <f t="shared" si="35"/>
        <v>#N/A</v>
      </c>
      <c r="H46" s="39">
        <f t="shared" si="18"/>
        <v>0</v>
      </c>
      <c r="I46" s="34" t="e">
        <f t="shared" si="15"/>
        <v>#N/A</v>
      </c>
      <c r="J46" s="34" t="e">
        <f t="shared" si="36"/>
        <v>#N/A</v>
      </c>
      <c r="K46" s="39" t="e">
        <f t="shared" si="24"/>
        <v>#N/A</v>
      </c>
      <c r="L46" s="33" t="e">
        <f t="shared" si="23"/>
        <v>#N/A</v>
      </c>
      <c r="N46" s="41"/>
      <c r="O46" s="38">
        <f t="shared" ca="1" si="32"/>
        <v>7</v>
      </c>
      <c r="P46" s="38">
        <f t="shared" ca="1" si="28"/>
        <v>7.5</v>
      </c>
      <c r="Q46" s="33">
        <f ca="1"/>
        <v>2</v>
      </c>
      <c r="R46" s="37">
        <f t="shared" ca="1" si="26"/>
        <v>7.407407407407407E-2</v>
      </c>
      <c r="T46" s="39">
        <f t="shared" ca="1" si="27"/>
        <v>2.6661838374832243</v>
      </c>
      <c r="U46" s="33">
        <f t="shared" ca="1" si="29"/>
        <v>1.8700299693214684</v>
      </c>
      <c r="V46" s="33">
        <f t="shared" ca="1" si="30"/>
        <v>0.1740337482560112</v>
      </c>
      <c r="W46" s="37">
        <f t="shared" ca="1" si="33"/>
        <v>4.8696978455849645E-2</v>
      </c>
      <c r="Y46" s="33" t="e">
        <f t="shared" si="34"/>
        <v>#N/A</v>
      </c>
      <c r="Z46" s="33" t="e">
        <f t="shared" si="37"/>
        <v>#N/A</v>
      </c>
      <c r="AA46" s="33">
        <f>Eingabe!E43</f>
        <v>0</v>
      </c>
      <c r="AB46" s="33">
        <f t="shared" si="19"/>
        <v>21</v>
      </c>
      <c r="AC46" s="33">
        <f t="shared" si="3"/>
        <v>37923.869444444441</v>
      </c>
      <c r="AD46" s="33">
        <f>INDEX($Y$6:$Y$106,AB46)</f>
        <v>12.000000000001876</v>
      </c>
      <c r="AE46" s="33">
        <f t="shared" si="7"/>
        <v>105.00000000000188</v>
      </c>
      <c r="AG46" s="34" t="e">
        <f t="shared" si="38"/>
        <v>#N/A</v>
      </c>
      <c r="AH46" s="34" t="e">
        <f t="shared" ca="1" si="16"/>
        <v>#N/A</v>
      </c>
      <c r="AI46" s="75">
        <f>Eingabe!C43</f>
        <v>0</v>
      </c>
      <c r="AL46" s="36">
        <f>AL45</f>
        <v>37923.869444444441</v>
      </c>
      <c r="AM46" s="34">
        <f>AM47</f>
        <v>3.6664544875666909</v>
      </c>
      <c r="AN46" s="34">
        <f>AN45</f>
        <v>4.5427442279706565</v>
      </c>
      <c r="AO46" s="34" t="e">
        <f t="shared" si="20"/>
        <v>#N/A</v>
      </c>
      <c r="AP46" s="86">
        <f t="shared" si="25"/>
        <v>0</v>
      </c>
      <c r="AQ46" s="86">
        <f t="shared" si="21"/>
        <v>0</v>
      </c>
      <c r="AR46" s="34" t="e">
        <f t="shared" si="22"/>
        <v>#N/A</v>
      </c>
    </row>
    <row r="47" spans="1:44" x14ac:dyDescent="0.2">
      <c r="A47" s="33">
        <f>Eingabe!A44</f>
        <v>41</v>
      </c>
      <c r="B47" s="36">
        <f>Eingabe!B44+Eingabe!C44</f>
        <v>0</v>
      </c>
      <c r="C47" s="33" t="e">
        <f t="shared" si="4"/>
        <v>#N/A</v>
      </c>
      <c r="D47" s="33">
        <f>(Eingabe!D44-Eingabe!C44)*(24*60*60)</f>
        <v>0</v>
      </c>
      <c r="E47" s="33">
        <f t="shared" si="31"/>
        <v>0</v>
      </c>
      <c r="F47" s="33">
        <f>E47-SUM(Eingabe!E$3:E43)</f>
        <v>93</v>
      </c>
      <c r="G47" s="33" t="e">
        <f t="shared" si="35"/>
        <v>#N/A</v>
      </c>
      <c r="H47" s="39">
        <f t="shared" si="18"/>
        <v>0</v>
      </c>
      <c r="I47" s="34" t="e">
        <f t="shared" si="15"/>
        <v>#N/A</v>
      </c>
      <c r="J47" s="34" t="e">
        <f t="shared" si="36"/>
        <v>#N/A</v>
      </c>
      <c r="K47" s="39" t="e">
        <f t="shared" si="24"/>
        <v>#N/A</v>
      </c>
      <c r="L47" s="33" t="e">
        <f t="shared" si="23"/>
        <v>#N/A</v>
      </c>
      <c r="N47" s="41"/>
      <c r="O47" s="38">
        <f t="shared" ca="1" si="32"/>
        <v>8</v>
      </c>
      <c r="P47" s="38">
        <f t="shared" ca="1" si="28"/>
        <v>8.5</v>
      </c>
      <c r="Q47" s="33">
        <f ca="1"/>
        <v>0</v>
      </c>
      <c r="R47" s="37">
        <f t="shared" ca="1" si="26"/>
        <v>0</v>
      </c>
      <c r="T47" s="39">
        <f t="shared" ca="1" si="27"/>
        <v>3.6661838374832243</v>
      </c>
      <c r="U47" s="33">
        <f t="shared" ca="1" si="29"/>
        <v>2.571418201832361</v>
      </c>
      <c r="V47" s="33">
        <f t="shared" ca="1" si="30"/>
        <v>3.6659019439249575E-2</v>
      </c>
      <c r="W47" s="37">
        <f t="shared" ca="1" si="33"/>
        <v>1.0257685637038785E-2</v>
      </c>
      <c r="Y47" s="33" t="e">
        <f t="shared" si="34"/>
        <v>#N/A</v>
      </c>
      <c r="Z47" s="33" t="e">
        <f t="shared" si="37"/>
        <v>#N/A</v>
      </c>
      <c r="AA47" s="33">
        <f>Eingabe!E44</f>
        <v>0</v>
      </c>
      <c r="AB47" s="33">
        <f t="shared" si="19"/>
        <v>21</v>
      </c>
      <c r="AC47" s="33">
        <f t="shared" si="3"/>
        <v>37923.869444444441</v>
      </c>
      <c r="AD47" s="33">
        <f>INDEX($Y$6:$Y$106,AB47)+INDEX($AA$6:$AA$106,AB47)</f>
        <v>12.000000000001876</v>
      </c>
      <c r="AE47" s="33">
        <f t="shared" si="7"/>
        <v>105.00000000000188</v>
      </c>
      <c r="AG47" s="34" t="e">
        <f t="shared" si="38"/>
        <v>#N/A</v>
      </c>
      <c r="AH47" s="34" t="e">
        <f t="shared" ca="1" si="16"/>
        <v>#N/A</v>
      </c>
      <c r="AI47" s="75">
        <f>Eingabe!C44</f>
        <v>0</v>
      </c>
      <c r="AK47" s="33">
        <f>A27</f>
        <v>21</v>
      </c>
      <c r="AL47" s="36">
        <f>C27</f>
        <v>37924.960416666669</v>
      </c>
      <c r="AM47" s="34">
        <f>I27</f>
        <v>3.6664544875666909</v>
      </c>
      <c r="AN47" s="34">
        <f>J27</f>
        <v>4.4974849590690047</v>
      </c>
      <c r="AO47" s="34" t="e">
        <f t="shared" si="20"/>
        <v>#N/A</v>
      </c>
      <c r="AP47" s="86">
        <f t="shared" si="25"/>
        <v>0</v>
      </c>
      <c r="AQ47" s="86">
        <f t="shared" si="21"/>
        <v>0</v>
      </c>
      <c r="AR47" s="34" t="e">
        <f t="shared" si="22"/>
        <v>#N/A</v>
      </c>
    </row>
    <row r="48" spans="1:44" x14ac:dyDescent="0.2">
      <c r="A48" s="33">
        <f>Eingabe!A45</f>
        <v>42</v>
      </c>
      <c r="B48" s="36">
        <f>Eingabe!B45+Eingabe!C45</f>
        <v>0</v>
      </c>
      <c r="C48" s="33" t="e">
        <f t="shared" si="4"/>
        <v>#N/A</v>
      </c>
      <c r="D48" s="33">
        <f>(Eingabe!D45-Eingabe!C45)*(24*60*60)</f>
        <v>0</v>
      </c>
      <c r="E48" s="33">
        <f t="shared" si="31"/>
        <v>0</v>
      </c>
      <c r="F48" s="33">
        <f>E48-SUM(Eingabe!E$3:E44)</f>
        <v>93</v>
      </c>
      <c r="G48" s="33" t="e">
        <f t="shared" si="35"/>
        <v>#N/A</v>
      </c>
      <c r="H48" s="39">
        <f t="shared" si="18"/>
        <v>0</v>
      </c>
      <c r="I48" s="34" t="e">
        <f t="shared" si="15"/>
        <v>#N/A</v>
      </c>
      <c r="J48" s="34" t="e">
        <f t="shared" si="36"/>
        <v>#N/A</v>
      </c>
      <c r="K48" s="39" t="e">
        <f t="shared" si="24"/>
        <v>#N/A</v>
      </c>
      <c r="L48" s="33" t="e">
        <f t="shared" si="23"/>
        <v>#N/A</v>
      </c>
      <c r="N48" s="41"/>
      <c r="O48" s="38">
        <f t="shared" ca="1" si="32"/>
        <v>9</v>
      </c>
      <c r="P48" s="38">
        <f t="shared" ca="1" si="28"/>
        <v>9.5</v>
      </c>
      <c r="Q48" s="33">
        <f ca="1"/>
        <v>0</v>
      </c>
      <c r="R48" s="37">
        <f t="shared" ca="1" si="26"/>
        <v>0</v>
      </c>
      <c r="T48" s="39">
        <f t="shared" ca="1" si="27"/>
        <v>4.6661838374832243</v>
      </c>
      <c r="U48" s="33">
        <f t="shared" ca="1" si="29"/>
        <v>3.2728064343432539</v>
      </c>
      <c r="V48" s="33">
        <f t="shared" ca="1" si="30"/>
        <v>4.7214893998754068E-3</v>
      </c>
      <c r="W48" s="37">
        <f t="shared" ca="1" si="33"/>
        <v>1.3211361008384965E-3</v>
      </c>
      <c r="Y48" s="33" t="e">
        <f t="shared" si="34"/>
        <v>#N/A</v>
      </c>
      <c r="Z48" s="33" t="e">
        <f t="shared" si="37"/>
        <v>#N/A</v>
      </c>
      <c r="AA48" s="33">
        <f>Eingabe!E45</f>
        <v>0</v>
      </c>
      <c r="AB48" s="33">
        <f t="shared" si="19"/>
        <v>22</v>
      </c>
      <c r="AC48" s="33">
        <f t="shared" si="3"/>
        <v>37924.960416666669</v>
      </c>
      <c r="AD48" s="33">
        <f>INDEX($Y$6:$Y$106,AB48)</f>
        <v>15.999999999999304</v>
      </c>
      <c r="AE48" s="33">
        <f t="shared" si="7"/>
        <v>108.9999999999993</v>
      </c>
      <c r="AG48" s="34" t="e">
        <f t="shared" si="38"/>
        <v>#N/A</v>
      </c>
      <c r="AH48" s="34" t="e">
        <f t="shared" ca="1" si="16"/>
        <v>#N/A</v>
      </c>
      <c r="AI48" s="75">
        <f>Eingabe!C45</f>
        <v>0</v>
      </c>
      <c r="AL48" s="36">
        <f>AL47</f>
        <v>37924.960416666669</v>
      </c>
      <c r="AM48" s="34">
        <f>AM49</f>
        <v>4.7920133111468619</v>
      </c>
      <c r="AN48" s="34">
        <f>AN47</f>
        <v>4.4974849590690047</v>
      </c>
      <c r="AO48" s="34" t="e">
        <f t="shared" si="20"/>
        <v>#N/A</v>
      </c>
      <c r="AP48" s="86">
        <f t="shared" si="25"/>
        <v>0</v>
      </c>
      <c r="AQ48" s="86">
        <f t="shared" si="21"/>
        <v>0</v>
      </c>
      <c r="AR48" s="34" t="e">
        <f t="shared" si="22"/>
        <v>#N/A</v>
      </c>
    </row>
    <row r="49" spans="1:44" x14ac:dyDescent="0.2">
      <c r="A49" s="33">
        <f>Eingabe!A46</f>
        <v>43</v>
      </c>
      <c r="B49" s="36">
        <f>Eingabe!B46+Eingabe!C46</f>
        <v>0</v>
      </c>
      <c r="C49" s="33" t="e">
        <f t="shared" si="4"/>
        <v>#N/A</v>
      </c>
      <c r="D49" s="33">
        <f>(Eingabe!D46-Eingabe!C46)*(24*60*60)</f>
        <v>0</v>
      </c>
      <c r="E49" s="33">
        <f t="shared" si="31"/>
        <v>0</v>
      </c>
      <c r="F49" s="33">
        <f>E49-SUM(Eingabe!E$3:E45)</f>
        <v>93</v>
      </c>
      <c r="G49" s="33" t="e">
        <f t="shared" si="35"/>
        <v>#N/A</v>
      </c>
      <c r="H49" s="39">
        <f t="shared" si="18"/>
        <v>0</v>
      </c>
      <c r="I49" s="34" t="e">
        <f t="shared" si="15"/>
        <v>#N/A</v>
      </c>
      <c r="J49" s="34" t="e">
        <f t="shared" si="36"/>
        <v>#N/A</v>
      </c>
      <c r="K49" s="39" t="e">
        <f t="shared" si="24"/>
        <v>#N/A</v>
      </c>
      <c r="L49" s="33" t="e">
        <f t="shared" si="23"/>
        <v>#N/A</v>
      </c>
      <c r="N49" s="41"/>
      <c r="O49" s="38">
        <f t="shared" ca="1" si="32"/>
        <v>10</v>
      </c>
      <c r="P49" s="38">
        <f t="shared" ca="1" si="28"/>
        <v>10.5</v>
      </c>
      <c r="Q49" s="33">
        <f ca="1"/>
        <v>0</v>
      </c>
      <c r="R49" s="37">
        <f t="shared" ca="1" si="26"/>
        <v>0</v>
      </c>
      <c r="T49" s="39">
        <f t="shared" ca="1" si="27"/>
        <v>5.6661838374832243</v>
      </c>
      <c r="U49" s="33">
        <f t="shared" ca="1" si="29"/>
        <v>3.9741946668541468</v>
      </c>
      <c r="V49" s="33">
        <f t="shared" ca="1" si="30"/>
        <v>3.7181593481608864E-4</v>
      </c>
      <c r="W49" s="37">
        <f t="shared" ca="1" si="33"/>
        <v>1.0403908867517748E-4</v>
      </c>
      <c r="Y49" s="33" t="e">
        <f t="shared" si="34"/>
        <v>#N/A</v>
      </c>
      <c r="Z49" s="33" t="e">
        <f t="shared" si="37"/>
        <v>#N/A</v>
      </c>
      <c r="AA49" s="33">
        <f>Eingabe!E46</f>
        <v>0</v>
      </c>
      <c r="AB49" s="33">
        <f t="shared" si="19"/>
        <v>22</v>
      </c>
      <c r="AC49" s="33">
        <f t="shared" si="3"/>
        <v>37924.960416666669</v>
      </c>
      <c r="AD49" s="33">
        <f>INDEX($Y$6:$Y$106,AB49)+INDEX($AA$6:$AA$106,AB49)</f>
        <v>15.999999999999304</v>
      </c>
      <c r="AE49" s="33">
        <f t="shared" si="7"/>
        <v>108.9999999999993</v>
      </c>
      <c r="AG49" s="34" t="e">
        <f t="shared" si="38"/>
        <v>#N/A</v>
      </c>
      <c r="AH49" s="34" t="e">
        <f t="shared" ca="1" si="16"/>
        <v>#N/A</v>
      </c>
      <c r="AI49" s="75">
        <f>Eingabe!C46</f>
        <v>0</v>
      </c>
      <c r="AK49" s="33">
        <f>A28</f>
        <v>22</v>
      </c>
      <c r="AL49" s="36">
        <f>C28</f>
        <v>37925.795138888891</v>
      </c>
      <c r="AM49" s="34">
        <f>I28</f>
        <v>4.7920133111468619</v>
      </c>
      <c r="AN49" s="34">
        <f>J28</f>
        <v>4.5086814889781559</v>
      </c>
      <c r="AO49" s="34" t="e">
        <f t="shared" si="20"/>
        <v>#N/A</v>
      </c>
      <c r="AP49" s="86">
        <f t="shared" si="25"/>
        <v>0</v>
      </c>
      <c r="AQ49" s="86">
        <f t="shared" si="21"/>
        <v>0</v>
      </c>
      <c r="AR49" s="34" t="e">
        <f t="shared" si="22"/>
        <v>#N/A</v>
      </c>
    </row>
    <row r="50" spans="1:44" x14ac:dyDescent="0.2">
      <c r="A50" s="33">
        <f>Eingabe!A47</f>
        <v>44</v>
      </c>
      <c r="B50" s="36">
        <f>Eingabe!B47+Eingabe!C47</f>
        <v>0</v>
      </c>
      <c r="C50" s="33" t="e">
        <f t="shared" si="4"/>
        <v>#N/A</v>
      </c>
      <c r="D50" s="33">
        <f>(Eingabe!D47-Eingabe!C47)*(24*60*60)</f>
        <v>0</v>
      </c>
      <c r="E50" s="33">
        <f t="shared" si="31"/>
        <v>0</v>
      </c>
      <c r="F50" s="33">
        <f>E50-SUM(Eingabe!E$3:E46)</f>
        <v>93</v>
      </c>
      <c r="G50" s="33" t="e">
        <f t="shared" si="35"/>
        <v>#N/A</v>
      </c>
      <c r="H50" s="39">
        <f t="shared" si="18"/>
        <v>0</v>
      </c>
      <c r="I50" s="34" t="e">
        <f t="shared" si="15"/>
        <v>#N/A</v>
      </c>
      <c r="J50" s="34" t="e">
        <f t="shared" si="36"/>
        <v>#N/A</v>
      </c>
      <c r="K50" s="39" t="e">
        <f t="shared" si="24"/>
        <v>#N/A</v>
      </c>
      <c r="L50" s="33" t="e">
        <f t="shared" si="23"/>
        <v>#N/A</v>
      </c>
      <c r="N50" s="41"/>
      <c r="O50" s="38">
        <f t="shared" ca="1" si="32"/>
        <v>11</v>
      </c>
      <c r="P50" s="38">
        <f t="shared" ca="1" si="28"/>
        <v>11.5</v>
      </c>
      <c r="Q50" s="33">
        <f ca="1"/>
        <v>0</v>
      </c>
      <c r="R50" s="37">
        <f t="shared" ca="1" si="26"/>
        <v>0</v>
      </c>
      <c r="T50" s="39">
        <f t="shared" ca="1" si="27"/>
        <v>6.6661838374832243</v>
      </c>
      <c r="U50" s="33">
        <f t="shared" ca="1" si="29"/>
        <v>4.6755828993650397</v>
      </c>
      <c r="V50" s="33">
        <f t="shared" ca="1" si="30"/>
        <v>1.79030812256968E-5</v>
      </c>
      <c r="W50" s="37">
        <f t="shared" ca="1" si="33"/>
        <v>5.0095224028536667E-6</v>
      </c>
      <c r="Y50" s="33" t="e">
        <f t="shared" si="34"/>
        <v>#N/A</v>
      </c>
      <c r="Z50" s="33" t="e">
        <f t="shared" si="37"/>
        <v>#N/A</v>
      </c>
      <c r="AA50" s="33">
        <f>Eingabe!E47</f>
        <v>0</v>
      </c>
      <c r="AB50" s="33">
        <f t="shared" si="19"/>
        <v>23</v>
      </c>
      <c r="AC50" s="33">
        <f t="shared" si="3"/>
        <v>37925.795138888891</v>
      </c>
      <c r="AD50" s="33">
        <f>INDEX($Y$6:$Y$106,AB50)</f>
        <v>19.999999999996732</v>
      </c>
      <c r="AE50" s="33">
        <f t="shared" si="7"/>
        <v>112.99999999999673</v>
      </c>
      <c r="AG50" s="34" t="e">
        <f t="shared" si="38"/>
        <v>#N/A</v>
      </c>
      <c r="AH50" s="34" t="e">
        <f t="shared" ca="1" si="16"/>
        <v>#N/A</v>
      </c>
      <c r="AI50" s="75">
        <f>Eingabe!C47</f>
        <v>0</v>
      </c>
      <c r="AL50" s="36">
        <f>AL49</f>
        <v>37925.795138888891</v>
      </c>
      <c r="AM50" s="34">
        <f>AM51</f>
        <v>3.0989956958470422</v>
      </c>
      <c r="AN50" s="34">
        <f>AN49</f>
        <v>4.5086814889781559</v>
      </c>
      <c r="AO50" s="34" t="e">
        <f t="shared" si="20"/>
        <v>#N/A</v>
      </c>
      <c r="AP50" s="86">
        <f t="shared" si="25"/>
        <v>0</v>
      </c>
      <c r="AQ50" s="86">
        <f t="shared" si="21"/>
        <v>0</v>
      </c>
      <c r="AR50" s="34" t="e">
        <f t="shared" si="22"/>
        <v>#N/A</v>
      </c>
    </row>
    <row r="51" spans="1:44" x14ac:dyDescent="0.2">
      <c r="A51" s="33">
        <f>Eingabe!A48</f>
        <v>45</v>
      </c>
      <c r="B51" s="36">
        <f>Eingabe!B48+Eingabe!C48</f>
        <v>0</v>
      </c>
      <c r="C51" s="33" t="e">
        <f t="shared" si="4"/>
        <v>#N/A</v>
      </c>
      <c r="D51" s="33">
        <f>(Eingabe!D48-Eingabe!C48)*(24*60*60)</f>
        <v>0</v>
      </c>
      <c r="E51" s="33">
        <f t="shared" si="31"/>
        <v>0</v>
      </c>
      <c r="F51" s="33">
        <f>E51-SUM(Eingabe!E$3:E47)</f>
        <v>93</v>
      </c>
      <c r="G51" s="33" t="e">
        <f t="shared" si="35"/>
        <v>#N/A</v>
      </c>
      <c r="H51" s="39">
        <f t="shared" si="18"/>
        <v>0</v>
      </c>
      <c r="I51" s="34" t="e">
        <f t="shared" si="15"/>
        <v>#N/A</v>
      </c>
      <c r="J51" s="34" t="e">
        <f t="shared" si="36"/>
        <v>#N/A</v>
      </c>
      <c r="K51" s="39" t="e">
        <f t="shared" si="24"/>
        <v>#N/A</v>
      </c>
      <c r="L51" s="33" t="e">
        <f t="shared" si="23"/>
        <v>#N/A</v>
      </c>
      <c r="N51" s="41"/>
      <c r="O51" s="38"/>
      <c r="P51" s="38"/>
      <c r="Q51" s="33" t="e">
        <f ca="1"/>
        <v>#N/A</v>
      </c>
      <c r="R51" s="37"/>
      <c r="Y51" s="33" t="e">
        <f t="shared" si="34"/>
        <v>#N/A</v>
      </c>
      <c r="Z51" s="33" t="e">
        <f t="shared" si="37"/>
        <v>#N/A</v>
      </c>
      <c r="AA51" s="33">
        <f>Eingabe!E48</f>
        <v>0</v>
      </c>
      <c r="AB51" s="33">
        <f t="shared" si="19"/>
        <v>23</v>
      </c>
      <c r="AC51" s="33">
        <f t="shared" si="3"/>
        <v>37925.795138888891</v>
      </c>
      <c r="AD51" s="33">
        <f>INDEX($Y$6:$Y$106,AB51)+INDEX($AA$6:$AA$106,AB51)</f>
        <v>19.999999999996732</v>
      </c>
      <c r="AE51" s="33">
        <f t="shared" si="7"/>
        <v>112.99999999999673</v>
      </c>
      <c r="AG51" s="34" t="e">
        <f t="shared" si="38"/>
        <v>#N/A</v>
      </c>
      <c r="AH51" s="34" t="e">
        <f t="shared" ca="1" si="16"/>
        <v>#N/A</v>
      </c>
      <c r="AI51" s="75">
        <f>Eingabe!C48</f>
        <v>0</v>
      </c>
      <c r="AK51" s="33">
        <f>A29</f>
        <v>23</v>
      </c>
      <c r="AL51" s="36">
        <f>C29</f>
        <v>37926.763194444444</v>
      </c>
      <c r="AM51" s="34">
        <f>I29</f>
        <v>3.0989956958470422</v>
      </c>
      <c r="AN51" s="34">
        <f>J29</f>
        <v>4.4491563929365849</v>
      </c>
      <c r="AO51" s="34" t="e">
        <f t="shared" si="20"/>
        <v>#N/A</v>
      </c>
      <c r="AP51" s="86">
        <f t="shared" si="25"/>
        <v>0</v>
      </c>
      <c r="AQ51" s="86">
        <f t="shared" si="21"/>
        <v>0</v>
      </c>
      <c r="AR51" s="34" t="e">
        <f t="shared" si="22"/>
        <v>#N/A</v>
      </c>
    </row>
    <row r="52" spans="1:44" x14ac:dyDescent="0.2">
      <c r="A52" s="33">
        <f>Eingabe!A49</f>
        <v>46</v>
      </c>
      <c r="B52" s="36">
        <f>Eingabe!B49+Eingabe!C49</f>
        <v>0</v>
      </c>
      <c r="C52" s="33" t="e">
        <f t="shared" si="4"/>
        <v>#N/A</v>
      </c>
      <c r="D52" s="33">
        <f>(Eingabe!D49-Eingabe!C49)*(24*60*60)</f>
        <v>0</v>
      </c>
      <c r="E52" s="33">
        <f t="shared" si="31"/>
        <v>0</v>
      </c>
      <c r="F52" s="33">
        <f>E52-SUM(Eingabe!E$3:E48)</f>
        <v>93</v>
      </c>
      <c r="G52" s="33" t="e">
        <f t="shared" si="35"/>
        <v>#N/A</v>
      </c>
      <c r="H52" s="39">
        <f t="shared" si="18"/>
        <v>0</v>
      </c>
      <c r="I52" s="34" t="e">
        <f t="shared" si="15"/>
        <v>#N/A</v>
      </c>
      <c r="J52" s="34" t="e">
        <f t="shared" si="36"/>
        <v>#N/A</v>
      </c>
      <c r="K52" s="39" t="e">
        <f t="shared" si="24"/>
        <v>#N/A</v>
      </c>
      <c r="L52" s="33" t="e">
        <f t="shared" si="23"/>
        <v>#N/A</v>
      </c>
      <c r="N52" s="41"/>
      <c r="O52" s="38"/>
      <c r="P52" s="38"/>
      <c r="Y52" s="33" t="e">
        <f t="shared" si="34"/>
        <v>#N/A</v>
      </c>
      <c r="Z52" s="33" t="e">
        <f t="shared" si="37"/>
        <v>#N/A</v>
      </c>
      <c r="AA52" s="33">
        <f>Eingabe!E49</f>
        <v>0</v>
      </c>
      <c r="AB52" s="33">
        <f t="shared" si="19"/>
        <v>24</v>
      </c>
      <c r="AC52" s="33">
        <f t="shared" si="3"/>
        <v>37926.763194444444</v>
      </c>
      <c r="AD52" s="33">
        <f>INDEX($Y$6:$Y$106,AB52)</f>
        <v>22.9999999999972</v>
      </c>
      <c r="AE52" s="33">
        <f t="shared" si="7"/>
        <v>115.9999999999972</v>
      </c>
      <c r="AG52" s="34" t="e">
        <f t="shared" si="38"/>
        <v>#N/A</v>
      </c>
      <c r="AH52" s="34" t="e">
        <f t="shared" ca="1" si="16"/>
        <v>#N/A</v>
      </c>
      <c r="AI52" s="75">
        <f>Eingabe!C49</f>
        <v>0</v>
      </c>
      <c r="AL52" s="36">
        <f>AL51</f>
        <v>37926.763194444444</v>
      </c>
      <c r="AM52" s="34">
        <f>AM53</f>
        <v>3.9157036030079513</v>
      </c>
      <c r="AN52" s="34">
        <f>AN51</f>
        <v>4.4491563929365849</v>
      </c>
      <c r="AO52" s="34" t="e">
        <f t="shared" si="20"/>
        <v>#N/A</v>
      </c>
      <c r="AP52" s="86">
        <f t="shared" si="25"/>
        <v>0</v>
      </c>
      <c r="AQ52" s="86">
        <f t="shared" si="21"/>
        <v>0</v>
      </c>
      <c r="AR52" s="34" t="e">
        <f t="shared" si="22"/>
        <v>#N/A</v>
      </c>
    </row>
    <row r="53" spans="1:44" x14ac:dyDescent="0.2">
      <c r="A53" s="33">
        <f>Eingabe!A50</f>
        <v>47</v>
      </c>
      <c r="B53" s="36">
        <f>Eingabe!B50+Eingabe!C50</f>
        <v>0</v>
      </c>
      <c r="C53" s="33" t="e">
        <f t="shared" si="4"/>
        <v>#N/A</v>
      </c>
      <c r="D53" s="33">
        <f>(Eingabe!D50-Eingabe!C50)*(24*60*60)</f>
        <v>0</v>
      </c>
      <c r="E53" s="33">
        <f t="shared" si="31"/>
        <v>0</v>
      </c>
      <c r="F53" s="33">
        <f>E53-SUM(Eingabe!E$3:E49)</f>
        <v>93</v>
      </c>
      <c r="G53" s="33" t="e">
        <f t="shared" si="35"/>
        <v>#N/A</v>
      </c>
      <c r="H53" s="39">
        <f t="shared" si="18"/>
        <v>0</v>
      </c>
      <c r="I53" s="34" t="e">
        <f t="shared" si="15"/>
        <v>#N/A</v>
      </c>
      <c r="J53" s="34" t="e">
        <f t="shared" si="36"/>
        <v>#N/A</v>
      </c>
      <c r="K53" s="39" t="e">
        <f t="shared" si="24"/>
        <v>#N/A</v>
      </c>
      <c r="L53" s="33" t="e">
        <f t="shared" si="23"/>
        <v>#N/A</v>
      </c>
      <c r="Y53" s="33" t="e">
        <f t="shared" si="34"/>
        <v>#N/A</v>
      </c>
      <c r="Z53" s="33" t="e">
        <f t="shared" si="37"/>
        <v>#N/A</v>
      </c>
      <c r="AA53" s="33">
        <f>Eingabe!E50</f>
        <v>0</v>
      </c>
      <c r="AB53" s="33">
        <f t="shared" si="19"/>
        <v>24</v>
      </c>
      <c r="AC53" s="33">
        <f t="shared" si="3"/>
        <v>37926.763194444444</v>
      </c>
      <c r="AD53" s="33">
        <f>INDEX($Y$6:$Y$106,AB53)+INDEX($AA$6:$AA$106,AB53)</f>
        <v>22.9999999999972</v>
      </c>
      <c r="AE53" s="33">
        <f t="shared" si="7"/>
        <v>115.9999999999972</v>
      </c>
      <c r="AG53" s="34" t="e">
        <f t="shared" si="38"/>
        <v>#N/A</v>
      </c>
      <c r="AH53" s="34" t="e">
        <f t="shared" ca="1" si="16"/>
        <v>#N/A</v>
      </c>
      <c r="AI53" s="75">
        <f>Eingabe!C50</f>
        <v>0</v>
      </c>
      <c r="AK53" s="33">
        <f>A30</f>
        <v>24</v>
      </c>
      <c r="AL53" s="36">
        <f>C30</f>
        <v>37927.784722222219</v>
      </c>
      <c r="AM53" s="34">
        <f>I30</f>
        <v>3.9157036030079513</v>
      </c>
      <c r="AN53" s="34">
        <f>J30</f>
        <v>4.4264006495778334</v>
      </c>
      <c r="AO53" s="34" t="e">
        <f t="shared" si="20"/>
        <v>#N/A</v>
      </c>
      <c r="AP53" s="86">
        <f t="shared" si="25"/>
        <v>0</v>
      </c>
      <c r="AQ53" s="86">
        <f t="shared" si="21"/>
        <v>0</v>
      </c>
      <c r="AR53" s="34" t="e">
        <f t="shared" si="22"/>
        <v>#N/A</v>
      </c>
    </row>
    <row r="54" spans="1:44" x14ac:dyDescent="0.2">
      <c r="A54" s="33">
        <f>Eingabe!A51</f>
        <v>48</v>
      </c>
      <c r="B54" s="36">
        <f>Eingabe!B51+Eingabe!C51</f>
        <v>0</v>
      </c>
      <c r="C54" s="33" t="e">
        <f t="shared" si="4"/>
        <v>#N/A</v>
      </c>
      <c r="D54" s="33">
        <f>(Eingabe!D51-Eingabe!C51)*(24*60*60)</f>
        <v>0</v>
      </c>
      <c r="E54" s="33">
        <f t="shared" si="31"/>
        <v>0</v>
      </c>
      <c r="F54" s="33">
        <f>E54-SUM(Eingabe!E$3:E50)</f>
        <v>93</v>
      </c>
      <c r="G54" s="33" t="e">
        <f t="shared" si="35"/>
        <v>#N/A</v>
      </c>
      <c r="H54" s="39">
        <f t="shared" si="18"/>
        <v>0</v>
      </c>
      <c r="I54" s="34" t="e">
        <f t="shared" si="15"/>
        <v>#N/A</v>
      </c>
      <c r="J54" s="34" t="e">
        <f t="shared" si="36"/>
        <v>#N/A</v>
      </c>
      <c r="K54" s="39" t="e">
        <f t="shared" si="24"/>
        <v>#N/A</v>
      </c>
      <c r="L54" s="33" t="e">
        <f t="shared" si="23"/>
        <v>#N/A</v>
      </c>
      <c r="Y54" s="33" t="e">
        <f t="shared" si="34"/>
        <v>#N/A</v>
      </c>
      <c r="Z54" s="33" t="e">
        <f t="shared" si="37"/>
        <v>#N/A</v>
      </c>
      <c r="AA54" s="33">
        <f>Eingabe!E51</f>
        <v>0</v>
      </c>
      <c r="AB54" s="33">
        <f t="shared" si="19"/>
        <v>25</v>
      </c>
      <c r="AC54" s="33">
        <f t="shared" si="3"/>
        <v>37927.784722222219</v>
      </c>
      <c r="AD54" s="33">
        <f>INDEX($Y$6:$Y$106,AB54)</f>
        <v>27.000000000004221</v>
      </c>
      <c r="AE54" s="33">
        <f t="shared" si="7"/>
        <v>120.00000000000422</v>
      </c>
      <c r="AG54" s="34" t="e">
        <f t="shared" si="38"/>
        <v>#N/A</v>
      </c>
      <c r="AH54" s="34" t="e">
        <f t="shared" ca="1" si="16"/>
        <v>#N/A</v>
      </c>
      <c r="AI54" s="75">
        <f>Eingabe!C51</f>
        <v>0</v>
      </c>
      <c r="AL54" s="36">
        <f>AL53</f>
        <v>37927.784722222219</v>
      </c>
      <c r="AM54" s="34">
        <f>AM55</f>
        <v>2.9937629937431738</v>
      </c>
      <c r="AN54" s="34">
        <f>AN53</f>
        <v>4.4264006495778334</v>
      </c>
      <c r="AO54" s="34" t="e">
        <f t="shared" si="20"/>
        <v>#N/A</v>
      </c>
      <c r="AP54" s="86">
        <f t="shared" si="25"/>
        <v>0</v>
      </c>
      <c r="AQ54" s="86">
        <f t="shared" si="21"/>
        <v>0</v>
      </c>
      <c r="AR54" s="34" t="e">
        <f t="shared" si="22"/>
        <v>#N/A</v>
      </c>
    </row>
    <row r="55" spans="1:44" x14ac:dyDescent="0.2">
      <c r="A55" s="33">
        <f>Eingabe!A52</f>
        <v>49</v>
      </c>
      <c r="B55" s="36">
        <f>Eingabe!B52+Eingabe!C52</f>
        <v>0</v>
      </c>
      <c r="C55" s="33" t="e">
        <f t="shared" si="4"/>
        <v>#N/A</v>
      </c>
      <c r="D55" s="33">
        <f>(Eingabe!D52-Eingabe!C52)*(24*60*60)</f>
        <v>0</v>
      </c>
      <c r="E55" s="33">
        <f t="shared" si="31"/>
        <v>0</v>
      </c>
      <c r="F55" s="33">
        <f>E55-SUM(Eingabe!E$3:E51)</f>
        <v>93</v>
      </c>
      <c r="G55" s="33" t="e">
        <f t="shared" si="35"/>
        <v>#N/A</v>
      </c>
      <c r="H55" s="39">
        <f t="shared" si="18"/>
        <v>0</v>
      </c>
      <c r="I55" s="34" t="e">
        <f t="shared" si="15"/>
        <v>#N/A</v>
      </c>
      <c r="J55" s="34" t="e">
        <f t="shared" si="36"/>
        <v>#N/A</v>
      </c>
      <c r="K55" s="39" t="e">
        <f t="shared" si="24"/>
        <v>#N/A</v>
      </c>
      <c r="L55" s="33" t="e">
        <f t="shared" si="23"/>
        <v>#N/A</v>
      </c>
      <c r="Y55" s="33" t="e">
        <f t="shared" si="34"/>
        <v>#N/A</v>
      </c>
      <c r="Z55" s="33" t="e">
        <f t="shared" si="37"/>
        <v>#N/A</v>
      </c>
      <c r="AA55" s="33">
        <f>Eingabe!E52</f>
        <v>0</v>
      </c>
      <c r="AB55" s="33">
        <f t="shared" si="19"/>
        <v>25</v>
      </c>
      <c r="AC55" s="33">
        <f t="shared" si="3"/>
        <v>37927.784722222219</v>
      </c>
      <c r="AD55" s="33">
        <f>INDEX($Y$6:$Y$106,AB55)+INDEX($AA$6:$AA$106,AB55)</f>
        <v>27.000000000004221</v>
      </c>
      <c r="AE55" s="33">
        <f t="shared" si="7"/>
        <v>120.00000000000422</v>
      </c>
      <c r="AG55" s="34" t="e">
        <f t="shared" si="38"/>
        <v>#N/A</v>
      </c>
      <c r="AH55" s="34" t="e">
        <f t="shared" ca="1" si="16"/>
        <v>#N/A</v>
      </c>
      <c r="AI55" s="75">
        <f>Eingabe!C52</f>
        <v>0</v>
      </c>
      <c r="AK55" s="33">
        <f>A31</f>
        <v>25</v>
      </c>
      <c r="AL55" s="36">
        <f>C31</f>
        <v>37928.786805555559</v>
      </c>
      <c r="AM55" s="34">
        <f>I31</f>
        <v>2.9937629937431738</v>
      </c>
      <c r="AN55" s="34">
        <f>J31</f>
        <v>4.3688590753472205</v>
      </c>
      <c r="AO55" s="34" t="e">
        <f t="shared" si="20"/>
        <v>#N/A</v>
      </c>
      <c r="AP55" s="86">
        <f t="shared" si="25"/>
        <v>0</v>
      </c>
      <c r="AQ55" s="86">
        <f t="shared" si="21"/>
        <v>0</v>
      </c>
      <c r="AR55" s="34" t="e">
        <f t="shared" si="22"/>
        <v>#N/A</v>
      </c>
    </row>
    <row r="56" spans="1:44" x14ac:dyDescent="0.2">
      <c r="A56" s="33">
        <f>Eingabe!A53</f>
        <v>50</v>
      </c>
      <c r="B56" s="36">
        <f>Eingabe!B53+Eingabe!C53</f>
        <v>0</v>
      </c>
      <c r="C56" s="33" t="e">
        <f t="shared" si="4"/>
        <v>#N/A</v>
      </c>
      <c r="D56" s="33">
        <f>(Eingabe!D53-Eingabe!C53)*(24*60*60)</f>
        <v>0</v>
      </c>
      <c r="E56" s="33">
        <f t="shared" si="31"/>
        <v>0</v>
      </c>
      <c r="F56" s="33">
        <f>E56-SUM(Eingabe!E$3:E52)</f>
        <v>93</v>
      </c>
      <c r="G56" s="33" t="e">
        <f t="shared" si="35"/>
        <v>#N/A</v>
      </c>
      <c r="H56" s="39">
        <f t="shared" si="18"/>
        <v>0</v>
      </c>
      <c r="I56" s="34" t="e">
        <f t="shared" si="15"/>
        <v>#N/A</v>
      </c>
      <c r="J56" s="34" t="e">
        <f t="shared" si="36"/>
        <v>#N/A</v>
      </c>
      <c r="K56" s="39" t="e">
        <f t="shared" si="24"/>
        <v>#N/A</v>
      </c>
      <c r="L56" s="33" t="e">
        <f t="shared" si="23"/>
        <v>#N/A</v>
      </c>
      <c r="Y56" s="33" t="e">
        <f t="shared" si="34"/>
        <v>#N/A</v>
      </c>
      <c r="Z56" s="33" t="e">
        <f t="shared" si="37"/>
        <v>#N/A</v>
      </c>
      <c r="AA56" s="33">
        <f>Eingabe!E53</f>
        <v>0</v>
      </c>
      <c r="AB56" s="33">
        <f t="shared" si="19"/>
        <v>26</v>
      </c>
      <c r="AC56" s="33">
        <f t="shared" si="3"/>
        <v>37928.786805555559</v>
      </c>
      <c r="AD56" s="33">
        <f>INDEX($Y$6:$Y$106,AB56)</f>
        <v>30.00000000000469</v>
      </c>
      <c r="AE56" s="33">
        <f t="shared" si="7"/>
        <v>123.00000000000469</v>
      </c>
      <c r="AG56" s="34" t="e">
        <f t="shared" si="38"/>
        <v>#N/A</v>
      </c>
      <c r="AH56" s="34" t="e">
        <f t="shared" ca="1" si="16"/>
        <v>#N/A</v>
      </c>
      <c r="AI56" s="75">
        <f>Eingabe!C53</f>
        <v>0</v>
      </c>
      <c r="AL56" s="36">
        <f>AL55</f>
        <v>37928.786805555559</v>
      </c>
      <c r="AM56" s="34">
        <f>AM57</f>
        <v>4.2043795620661006</v>
      </c>
      <c r="AN56" s="34">
        <f>AN55</f>
        <v>4.3688590753472205</v>
      </c>
      <c r="AO56" s="34" t="e">
        <f t="shared" si="20"/>
        <v>#N/A</v>
      </c>
      <c r="AP56" s="86">
        <f t="shared" si="25"/>
        <v>0</v>
      </c>
      <c r="AQ56" s="86">
        <f t="shared" si="21"/>
        <v>0</v>
      </c>
      <c r="AR56" s="34" t="e">
        <f t="shared" si="22"/>
        <v>#N/A</v>
      </c>
    </row>
    <row r="57" spans="1:44" x14ac:dyDescent="0.2">
      <c r="A57" s="33">
        <f>Eingabe!A54</f>
        <v>51</v>
      </c>
      <c r="B57" s="36">
        <f>Eingabe!B54+Eingabe!C54</f>
        <v>0</v>
      </c>
      <c r="C57" s="33" t="e">
        <f t="shared" si="4"/>
        <v>#N/A</v>
      </c>
      <c r="D57" s="33">
        <f>(Eingabe!D54-Eingabe!C54)*(24*60*60)</f>
        <v>0</v>
      </c>
      <c r="E57" s="33">
        <f t="shared" si="31"/>
        <v>0</v>
      </c>
      <c r="F57" s="33">
        <f>E57-SUM(Eingabe!E$3:E53)</f>
        <v>93</v>
      </c>
      <c r="G57" s="33" t="e">
        <f t="shared" si="35"/>
        <v>#N/A</v>
      </c>
      <c r="H57" s="39">
        <f t="shared" si="18"/>
        <v>0</v>
      </c>
      <c r="I57" s="34" t="e">
        <f t="shared" si="15"/>
        <v>#N/A</v>
      </c>
      <c r="J57" s="34" t="e">
        <f t="shared" si="36"/>
        <v>#N/A</v>
      </c>
      <c r="K57" s="39" t="e">
        <f t="shared" si="24"/>
        <v>#N/A</v>
      </c>
      <c r="L57" s="33" t="e">
        <f t="shared" si="23"/>
        <v>#N/A</v>
      </c>
      <c r="Y57" s="33" t="e">
        <f t="shared" si="34"/>
        <v>#N/A</v>
      </c>
      <c r="Z57" s="33" t="e">
        <f t="shared" si="37"/>
        <v>#N/A</v>
      </c>
      <c r="AA57" s="33">
        <f>Eingabe!E54</f>
        <v>0</v>
      </c>
      <c r="AB57" s="33">
        <f t="shared" si="19"/>
        <v>26</v>
      </c>
      <c r="AC57" s="33">
        <f t="shared" si="3"/>
        <v>37928.786805555559</v>
      </c>
      <c r="AD57" s="33">
        <f>INDEX($Y$6:$Y$106,AB57)+INDEX($AA$6:$AA$106,AB57)</f>
        <v>30.00000000000469</v>
      </c>
      <c r="AE57" s="33">
        <f t="shared" si="7"/>
        <v>123.00000000000469</v>
      </c>
      <c r="AG57" s="34" t="e">
        <f t="shared" si="38"/>
        <v>#N/A</v>
      </c>
      <c r="AH57" s="34" t="e">
        <f t="shared" ca="1" si="16"/>
        <v>#N/A</v>
      </c>
      <c r="AI57" s="75">
        <f>Eingabe!C54</f>
        <v>0</v>
      </c>
      <c r="AK57" s="33">
        <f>A32</f>
        <v>26</v>
      </c>
      <c r="AL57" s="36">
        <f>C32</f>
        <v>37929.738194444442</v>
      </c>
      <c r="AM57" s="34">
        <f>I32</f>
        <v>4.2043795620661006</v>
      </c>
      <c r="AN57" s="34">
        <f>J32</f>
        <v>4.3628173847770988</v>
      </c>
      <c r="AO57" s="34" t="e">
        <f t="shared" si="20"/>
        <v>#N/A</v>
      </c>
      <c r="AP57" s="86">
        <f t="shared" si="25"/>
        <v>0</v>
      </c>
      <c r="AQ57" s="86">
        <f t="shared" si="21"/>
        <v>0</v>
      </c>
      <c r="AR57" s="34" t="e">
        <f t="shared" si="22"/>
        <v>#N/A</v>
      </c>
    </row>
    <row r="58" spans="1:44" x14ac:dyDescent="0.2">
      <c r="A58" s="33">
        <f>Eingabe!A55</f>
        <v>52</v>
      </c>
      <c r="B58" s="36">
        <f>Eingabe!B55+Eingabe!C55</f>
        <v>0</v>
      </c>
      <c r="C58" s="33" t="e">
        <f t="shared" si="4"/>
        <v>#N/A</v>
      </c>
      <c r="D58" s="33">
        <f>(Eingabe!D55-Eingabe!C55)*(24*60*60)</f>
        <v>0</v>
      </c>
      <c r="E58" s="33">
        <f t="shared" si="31"/>
        <v>0</v>
      </c>
      <c r="F58" s="33">
        <f>E58-SUM(Eingabe!E$3:E54)</f>
        <v>93</v>
      </c>
      <c r="G58" s="33" t="e">
        <f t="shared" si="35"/>
        <v>#N/A</v>
      </c>
      <c r="H58" s="39">
        <f t="shared" si="18"/>
        <v>0</v>
      </c>
      <c r="I58" s="34" t="e">
        <f t="shared" si="15"/>
        <v>#N/A</v>
      </c>
      <c r="J58" s="34" t="e">
        <f t="shared" si="36"/>
        <v>#N/A</v>
      </c>
      <c r="K58" s="39" t="e">
        <f t="shared" si="24"/>
        <v>#N/A</v>
      </c>
      <c r="L58" s="33" t="e">
        <f t="shared" si="23"/>
        <v>#N/A</v>
      </c>
      <c r="Y58" s="33" t="e">
        <f t="shared" si="34"/>
        <v>#N/A</v>
      </c>
      <c r="Z58" s="33" t="e">
        <f t="shared" si="37"/>
        <v>#N/A</v>
      </c>
      <c r="AA58" s="33">
        <f>Eingabe!E55</f>
        <v>0</v>
      </c>
      <c r="AB58" s="33">
        <f t="shared" si="19"/>
        <v>27</v>
      </c>
      <c r="AC58" s="33">
        <f t="shared" si="3"/>
        <v>37929.738194444442</v>
      </c>
      <c r="AD58" s="33">
        <f>INDEX($Y$6:$Y$106,AB58)</f>
        <v>34.000000000002117</v>
      </c>
      <c r="AE58" s="33">
        <f t="shared" si="7"/>
        <v>127.00000000000212</v>
      </c>
      <c r="AG58" s="34" t="e">
        <f t="shared" si="38"/>
        <v>#N/A</v>
      </c>
      <c r="AH58" s="34" t="e">
        <f t="shared" ca="1" si="16"/>
        <v>#N/A</v>
      </c>
      <c r="AI58" s="75">
        <f>Eingabe!C55</f>
        <v>0</v>
      </c>
      <c r="AL58" s="36">
        <f>AL57</f>
        <v>37929.738194444442</v>
      </c>
      <c r="AM58" s="34">
        <f>AM59</f>
        <v>4.6601941747309814</v>
      </c>
      <c r="AN58" s="34">
        <f>AN57</f>
        <v>4.3628173847770988</v>
      </c>
      <c r="AO58" s="34" t="e">
        <f t="shared" si="20"/>
        <v>#N/A</v>
      </c>
      <c r="AP58" s="86">
        <f t="shared" si="25"/>
        <v>0</v>
      </c>
      <c r="AQ58" s="86">
        <f t="shared" si="21"/>
        <v>0</v>
      </c>
      <c r="AR58" s="34" t="e">
        <f t="shared" si="22"/>
        <v>#N/A</v>
      </c>
    </row>
    <row r="59" spans="1:44" x14ac:dyDescent="0.2">
      <c r="A59" s="33">
        <f>Eingabe!A56</f>
        <v>53</v>
      </c>
      <c r="B59" s="36">
        <f>Eingabe!B56+Eingabe!C56</f>
        <v>0</v>
      </c>
      <c r="C59" s="33" t="e">
        <f t="shared" si="4"/>
        <v>#N/A</v>
      </c>
      <c r="D59" s="33">
        <f>(Eingabe!D56-Eingabe!C56)*(24*60*60)</f>
        <v>0</v>
      </c>
      <c r="E59" s="33">
        <f t="shared" si="31"/>
        <v>0</v>
      </c>
      <c r="F59" s="33">
        <f>E59-SUM(Eingabe!E$3:E55)</f>
        <v>93</v>
      </c>
      <c r="G59" s="33" t="e">
        <f t="shared" si="35"/>
        <v>#N/A</v>
      </c>
      <c r="H59" s="39">
        <f t="shared" si="18"/>
        <v>0</v>
      </c>
      <c r="I59" s="34" t="e">
        <f t="shared" si="15"/>
        <v>#N/A</v>
      </c>
      <c r="J59" s="34" t="e">
        <f t="shared" si="36"/>
        <v>#N/A</v>
      </c>
      <c r="K59" s="39" t="e">
        <f t="shared" si="24"/>
        <v>#N/A</v>
      </c>
      <c r="L59" s="33" t="e">
        <f t="shared" si="23"/>
        <v>#N/A</v>
      </c>
      <c r="Y59" s="33" t="e">
        <f t="shared" si="34"/>
        <v>#N/A</v>
      </c>
      <c r="Z59" s="33" t="e">
        <f t="shared" si="37"/>
        <v>#N/A</v>
      </c>
      <c r="AA59" s="33">
        <f>Eingabe!E56</f>
        <v>0</v>
      </c>
      <c r="AB59" s="33">
        <f t="shared" si="19"/>
        <v>27</v>
      </c>
      <c r="AC59" s="33">
        <f t="shared" si="3"/>
        <v>37929.738194444442</v>
      </c>
      <c r="AD59" s="33">
        <f>INDEX($Y$6:$Y$106,AB59)+INDEX($AA$6:$AA$106,AB59)</f>
        <v>34.000000000002117</v>
      </c>
      <c r="AE59" s="33">
        <f t="shared" si="7"/>
        <v>127.00000000000212</v>
      </c>
      <c r="AG59" s="34" t="e">
        <f t="shared" si="38"/>
        <v>#N/A</v>
      </c>
      <c r="AH59" s="34" t="e">
        <f t="shared" ca="1" si="16"/>
        <v>#N/A</v>
      </c>
      <c r="AI59" s="75">
        <f>Eingabe!C56</f>
        <v>0</v>
      </c>
      <c r="AK59" s="33">
        <f>A33</f>
        <v>27</v>
      </c>
      <c r="AL59" s="36">
        <f>C33</f>
        <v>37930.811111111114</v>
      </c>
      <c r="AM59" s="34">
        <f>I33</f>
        <v>4.6601941747309814</v>
      </c>
      <c r="AN59" s="34">
        <f>J33</f>
        <v>4.3746460017504987</v>
      </c>
      <c r="AO59" s="34" t="e">
        <f t="shared" si="20"/>
        <v>#N/A</v>
      </c>
      <c r="AP59" s="86">
        <f t="shared" si="25"/>
        <v>0</v>
      </c>
      <c r="AQ59" s="86">
        <f t="shared" si="21"/>
        <v>0</v>
      </c>
      <c r="AR59" s="34" t="e">
        <f t="shared" si="22"/>
        <v>#N/A</v>
      </c>
    </row>
    <row r="60" spans="1:44" x14ac:dyDescent="0.2">
      <c r="A60" s="33">
        <f>Eingabe!A57</f>
        <v>54</v>
      </c>
      <c r="B60" s="36">
        <f>Eingabe!B57+Eingabe!C57</f>
        <v>0</v>
      </c>
      <c r="C60" s="33" t="e">
        <f t="shared" si="4"/>
        <v>#N/A</v>
      </c>
      <c r="D60" s="33">
        <f>(Eingabe!D57-Eingabe!C57)*(24*60*60)</f>
        <v>0</v>
      </c>
      <c r="E60" s="33">
        <f t="shared" si="31"/>
        <v>0</v>
      </c>
      <c r="F60" s="33">
        <f>E60-SUM(Eingabe!E$3:E56)</f>
        <v>93</v>
      </c>
      <c r="G60" s="33" t="e">
        <f t="shared" si="35"/>
        <v>#N/A</v>
      </c>
      <c r="H60" s="39">
        <f t="shared" si="18"/>
        <v>0</v>
      </c>
      <c r="I60" s="34" t="e">
        <f t="shared" si="15"/>
        <v>#N/A</v>
      </c>
      <c r="J60" s="34" t="e">
        <f t="shared" si="36"/>
        <v>#N/A</v>
      </c>
      <c r="K60" s="39" t="e">
        <f t="shared" si="24"/>
        <v>#N/A</v>
      </c>
      <c r="L60" s="33" t="e">
        <f t="shared" si="23"/>
        <v>#N/A</v>
      </c>
      <c r="Y60" s="33" t="e">
        <f t="shared" si="34"/>
        <v>#N/A</v>
      </c>
      <c r="Z60" s="33" t="e">
        <f t="shared" si="37"/>
        <v>#N/A</v>
      </c>
      <c r="AA60" s="33">
        <f>Eingabe!E57</f>
        <v>0</v>
      </c>
      <c r="AB60" s="33">
        <f t="shared" si="19"/>
        <v>28</v>
      </c>
      <c r="AC60" s="33">
        <f t="shared" si="3"/>
        <v>37930.811111111114</v>
      </c>
      <c r="AD60" s="33">
        <f>INDEX($Y$6:$Y$106,AB60)</f>
        <v>38.999999999996504</v>
      </c>
      <c r="AE60" s="33">
        <f t="shared" si="7"/>
        <v>131.9999999999965</v>
      </c>
      <c r="AG60" s="34" t="e">
        <f t="shared" si="38"/>
        <v>#N/A</v>
      </c>
      <c r="AH60" s="34" t="e">
        <f t="shared" ca="1" si="16"/>
        <v>#N/A</v>
      </c>
      <c r="AI60" s="75">
        <f>Eingabe!C57</f>
        <v>0</v>
      </c>
      <c r="AL60" s="36">
        <f>AL59</f>
        <v>37930.811111111114</v>
      </c>
      <c r="AM60" s="34" t="e">
        <f>AM61</f>
        <v>#N/A</v>
      </c>
      <c r="AN60" s="34">
        <f>AN59</f>
        <v>4.3746460017504987</v>
      </c>
      <c r="AO60" s="34" t="e">
        <f t="shared" si="20"/>
        <v>#N/A</v>
      </c>
      <c r="AP60" s="86">
        <f t="shared" si="25"/>
        <v>0</v>
      </c>
      <c r="AQ60" s="86">
        <f t="shared" si="21"/>
        <v>0</v>
      </c>
      <c r="AR60" s="34" t="e">
        <f t="shared" si="22"/>
        <v>#N/A</v>
      </c>
    </row>
    <row r="61" spans="1:44" x14ac:dyDescent="0.2">
      <c r="A61" s="33">
        <f>Eingabe!A58</f>
        <v>55</v>
      </c>
      <c r="B61" s="36">
        <f>Eingabe!B58+Eingabe!C58</f>
        <v>0</v>
      </c>
      <c r="C61" s="33" t="e">
        <f t="shared" si="4"/>
        <v>#N/A</v>
      </c>
      <c r="D61" s="33">
        <f>(Eingabe!D58-Eingabe!C58)*(24*60*60)</f>
        <v>0</v>
      </c>
      <c r="E61" s="33">
        <f t="shared" si="31"/>
        <v>0</v>
      </c>
      <c r="F61" s="33">
        <f>E61-SUM(Eingabe!E$3:E57)</f>
        <v>93</v>
      </c>
      <c r="G61" s="33" t="e">
        <f t="shared" si="35"/>
        <v>#N/A</v>
      </c>
      <c r="H61" s="39">
        <f t="shared" si="18"/>
        <v>0</v>
      </c>
      <c r="I61" s="34" t="e">
        <f t="shared" si="15"/>
        <v>#N/A</v>
      </c>
      <c r="J61" s="34" t="e">
        <f t="shared" si="36"/>
        <v>#N/A</v>
      </c>
      <c r="K61" s="39" t="e">
        <f t="shared" si="24"/>
        <v>#N/A</v>
      </c>
      <c r="L61" s="33" t="e">
        <f t="shared" si="23"/>
        <v>#N/A</v>
      </c>
      <c r="Y61" s="33" t="e">
        <f t="shared" si="34"/>
        <v>#N/A</v>
      </c>
      <c r="Z61" s="33" t="e">
        <f t="shared" si="37"/>
        <v>#N/A</v>
      </c>
      <c r="AA61" s="33">
        <f>Eingabe!E58</f>
        <v>0</v>
      </c>
      <c r="AB61" s="33">
        <f t="shared" si="19"/>
        <v>28</v>
      </c>
      <c r="AC61" s="33">
        <f t="shared" si="3"/>
        <v>37930.811111111114</v>
      </c>
      <c r="AD61" s="33">
        <f>INDEX($Y$6:$Y$106,AB61)+INDEX($AA$6:$AA$106,AB61)</f>
        <v>38.999999999996504</v>
      </c>
      <c r="AE61" s="33">
        <f t="shared" si="7"/>
        <v>131.9999999999965</v>
      </c>
      <c r="AG61" s="34" t="e">
        <f t="shared" si="38"/>
        <v>#N/A</v>
      </c>
      <c r="AH61" s="34" t="e">
        <f t="shared" ca="1" si="16"/>
        <v>#N/A</v>
      </c>
      <c r="AI61" s="75">
        <f>Eingabe!C58</f>
        <v>0</v>
      </c>
      <c r="AK61" s="33">
        <f>A34</f>
        <v>28</v>
      </c>
      <c r="AL61" s="36" t="e">
        <f>C34</f>
        <v>#N/A</v>
      </c>
      <c r="AM61" s="34" t="e">
        <f>I34</f>
        <v>#N/A</v>
      </c>
      <c r="AN61" s="34" t="e">
        <f>J34</f>
        <v>#N/A</v>
      </c>
      <c r="AO61" s="34" t="e">
        <f t="shared" si="20"/>
        <v>#N/A</v>
      </c>
      <c r="AP61" s="86">
        <f t="shared" si="25"/>
        <v>0</v>
      </c>
      <c r="AQ61" s="86">
        <f t="shared" si="21"/>
        <v>0</v>
      </c>
      <c r="AR61" s="34" t="e">
        <f t="shared" si="22"/>
        <v>#N/A</v>
      </c>
    </row>
    <row r="62" spans="1:44" x14ac:dyDescent="0.2">
      <c r="A62" s="33">
        <f>Eingabe!A59</f>
        <v>56</v>
      </c>
      <c r="B62" s="36">
        <f>Eingabe!B59+Eingabe!C59</f>
        <v>0</v>
      </c>
      <c r="C62" s="33" t="e">
        <f t="shared" si="4"/>
        <v>#N/A</v>
      </c>
      <c r="D62" s="33">
        <f>(Eingabe!D59-Eingabe!C59)*(24*60*60)</f>
        <v>0</v>
      </c>
      <c r="E62" s="33">
        <f t="shared" si="31"/>
        <v>0</v>
      </c>
      <c r="F62" s="33">
        <f>E62-SUM(Eingabe!E$3:E58)</f>
        <v>93</v>
      </c>
      <c r="G62" s="33" t="e">
        <f t="shared" si="35"/>
        <v>#N/A</v>
      </c>
      <c r="H62" s="39">
        <f t="shared" si="18"/>
        <v>0</v>
      </c>
      <c r="I62" s="34" t="e">
        <f t="shared" si="15"/>
        <v>#N/A</v>
      </c>
      <c r="J62" s="34" t="e">
        <f t="shared" si="36"/>
        <v>#N/A</v>
      </c>
      <c r="K62" s="39" t="e">
        <f t="shared" si="24"/>
        <v>#N/A</v>
      </c>
      <c r="L62" s="33" t="e">
        <f t="shared" si="23"/>
        <v>#N/A</v>
      </c>
      <c r="Y62" s="33" t="e">
        <f t="shared" si="34"/>
        <v>#N/A</v>
      </c>
      <c r="Z62" s="33" t="e">
        <f t="shared" si="37"/>
        <v>#N/A</v>
      </c>
      <c r="AA62" s="33">
        <f>Eingabe!E59</f>
        <v>0</v>
      </c>
      <c r="AB62" s="33">
        <f t="shared" si="19"/>
        <v>29</v>
      </c>
      <c r="AC62" s="33" t="e">
        <f t="shared" si="3"/>
        <v>#N/A</v>
      </c>
      <c r="AD62" s="33" t="e">
        <f>INDEX($Y$6:$Y$106,AB62)</f>
        <v>#N/A</v>
      </c>
      <c r="AE62" s="33" t="e">
        <f t="shared" si="7"/>
        <v>#N/A</v>
      </c>
      <c r="AG62" s="34" t="e">
        <f t="shared" si="38"/>
        <v>#N/A</v>
      </c>
      <c r="AH62" s="34" t="e">
        <f t="shared" ca="1" si="16"/>
        <v>#N/A</v>
      </c>
      <c r="AI62" s="75">
        <f>Eingabe!C59</f>
        <v>0</v>
      </c>
      <c r="AL62" s="36" t="e">
        <f>AL61</f>
        <v>#N/A</v>
      </c>
      <c r="AM62" s="34" t="e">
        <f>AM63</f>
        <v>#N/A</v>
      </c>
      <c r="AN62" s="34" t="e">
        <f>AN61</f>
        <v>#N/A</v>
      </c>
      <c r="AO62" s="34" t="e">
        <f t="shared" si="20"/>
        <v>#N/A</v>
      </c>
      <c r="AP62" s="86">
        <f t="shared" si="25"/>
        <v>0</v>
      </c>
      <c r="AQ62" s="86">
        <f t="shared" si="21"/>
        <v>0</v>
      </c>
      <c r="AR62" s="34" t="e">
        <f t="shared" si="22"/>
        <v>#N/A</v>
      </c>
    </row>
    <row r="63" spans="1:44" x14ac:dyDescent="0.2">
      <c r="A63" s="33">
        <f>Eingabe!A60</f>
        <v>57</v>
      </c>
      <c r="B63" s="36">
        <f>Eingabe!B60+Eingabe!C60</f>
        <v>0</v>
      </c>
      <c r="C63" s="33" t="e">
        <f t="shared" si="4"/>
        <v>#N/A</v>
      </c>
      <c r="D63" s="33">
        <f>(Eingabe!D60-Eingabe!C60)*(24*60*60)</f>
        <v>0</v>
      </c>
      <c r="E63" s="33">
        <f t="shared" si="31"/>
        <v>0</v>
      </c>
      <c r="F63" s="33">
        <f>E63-SUM(Eingabe!E$3:E59)</f>
        <v>93</v>
      </c>
      <c r="G63" s="33" t="e">
        <f t="shared" si="35"/>
        <v>#N/A</v>
      </c>
      <c r="H63" s="39">
        <f t="shared" si="18"/>
        <v>0</v>
      </c>
      <c r="I63" s="34" t="e">
        <f t="shared" si="15"/>
        <v>#N/A</v>
      </c>
      <c r="J63" s="34" t="e">
        <f t="shared" si="36"/>
        <v>#N/A</v>
      </c>
      <c r="K63" s="39" t="e">
        <f t="shared" si="24"/>
        <v>#N/A</v>
      </c>
      <c r="L63" s="33" t="e">
        <f t="shared" si="23"/>
        <v>#N/A</v>
      </c>
      <c r="Y63" s="33" t="e">
        <f t="shared" si="34"/>
        <v>#N/A</v>
      </c>
      <c r="Z63" s="33" t="e">
        <f t="shared" si="37"/>
        <v>#N/A</v>
      </c>
      <c r="AA63" s="33">
        <f>Eingabe!E60</f>
        <v>0</v>
      </c>
      <c r="AB63" s="33">
        <f t="shared" si="19"/>
        <v>29</v>
      </c>
      <c r="AC63" s="33" t="e">
        <f t="shared" si="3"/>
        <v>#N/A</v>
      </c>
      <c r="AD63" s="33" t="e">
        <f>INDEX($Y$6:$Y$106,AB63)+INDEX($AA$6:$AA$106,AB63)</f>
        <v>#N/A</v>
      </c>
      <c r="AE63" s="33" t="e">
        <f t="shared" si="7"/>
        <v>#N/A</v>
      </c>
      <c r="AG63" s="34" t="e">
        <f t="shared" si="38"/>
        <v>#N/A</v>
      </c>
      <c r="AH63" s="34" t="e">
        <f t="shared" ca="1" si="16"/>
        <v>#N/A</v>
      </c>
      <c r="AI63" s="75">
        <f>Eingabe!C60</f>
        <v>0</v>
      </c>
      <c r="AK63" s="33">
        <f>A35</f>
        <v>29</v>
      </c>
      <c r="AL63" s="36" t="e">
        <f>C35</f>
        <v>#N/A</v>
      </c>
      <c r="AM63" s="34" t="e">
        <f>I35</f>
        <v>#N/A</v>
      </c>
      <c r="AN63" s="34" t="e">
        <f>J35</f>
        <v>#N/A</v>
      </c>
      <c r="AO63" s="34" t="e">
        <f t="shared" si="20"/>
        <v>#N/A</v>
      </c>
      <c r="AP63" s="86">
        <f t="shared" si="25"/>
        <v>0</v>
      </c>
      <c r="AQ63" s="86">
        <f t="shared" si="21"/>
        <v>0</v>
      </c>
      <c r="AR63" s="34" t="e">
        <f t="shared" si="22"/>
        <v>#N/A</v>
      </c>
    </row>
    <row r="64" spans="1:44" x14ac:dyDescent="0.2">
      <c r="A64" s="33">
        <f>Eingabe!A61</f>
        <v>58</v>
      </c>
      <c r="B64" s="36">
        <f>Eingabe!B61+Eingabe!C61</f>
        <v>0</v>
      </c>
      <c r="C64" s="33" t="e">
        <f t="shared" si="4"/>
        <v>#N/A</v>
      </c>
      <c r="D64" s="33">
        <f>(Eingabe!D61-Eingabe!C61)*(24*60*60)</f>
        <v>0</v>
      </c>
      <c r="E64" s="33">
        <f t="shared" si="31"/>
        <v>0</v>
      </c>
      <c r="F64" s="33">
        <f>E64-SUM(Eingabe!E$3:E60)</f>
        <v>93</v>
      </c>
      <c r="G64" s="33" t="e">
        <f t="shared" si="35"/>
        <v>#N/A</v>
      </c>
      <c r="H64" s="39">
        <f t="shared" si="18"/>
        <v>0</v>
      </c>
      <c r="I64" s="34" t="e">
        <f t="shared" si="15"/>
        <v>#N/A</v>
      </c>
      <c r="J64" s="34" t="e">
        <f t="shared" si="36"/>
        <v>#N/A</v>
      </c>
      <c r="K64" s="39" t="e">
        <f t="shared" si="24"/>
        <v>#N/A</v>
      </c>
      <c r="L64" s="33" t="e">
        <f t="shared" si="23"/>
        <v>#N/A</v>
      </c>
      <c r="Y64" s="33" t="e">
        <f t="shared" si="34"/>
        <v>#N/A</v>
      </c>
      <c r="Z64" s="33" t="e">
        <f t="shared" si="37"/>
        <v>#N/A</v>
      </c>
      <c r="AA64" s="33">
        <f>Eingabe!E61</f>
        <v>0</v>
      </c>
      <c r="AB64" s="33">
        <f t="shared" si="19"/>
        <v>30</v>
      </c>
      <c r="AC64" s="33" t="e">
        <f t="shared" si="3"/>
        <v>#N/A</v>
      </c>
      <c r="AD64" s="33" t="e">
        <f>INDEX($Y$6:$Y$106,AB64)</f>
        <v>#N/A</v>
      </c>
      <c r="AE64" s="33" t="e">
        <f t="shared" si="7"/>
        <v>#N/A</v>
      </c>
      <c r="AG64" s="34" t="e">
        <f t="shared" si="38"/>
        <v>#N/A</v>
      </c>
      <c r="AH64" s="34" t="e">
        <f t="shared" ca="1" si="16"/>
        <v>#N/A</v>
      </c>
      <c r="AI64" s="75">
        <f>Eingabe!C61</f>
        <v>0</v>
      </c>
      <c r="AL64" s="36" t="e">
        <f>AL63</f>
        <v>#N/A</v>
      </c>
      <c r="AM64" s="34" t="e">
        <f>AM65</f>
        <v>#N/A</v>
      </c>
      <c r="AN64" s="34" t="e">
        <f>AN63</f>
        <v>#N/A</v>
      </c>
      <c r="AO64" s="34" t="e">
        <f t="shared" si="20"/>
        <v>#N/A</v>
      </c>
      <c r="AP64" s="86">
        <f t="shared" si="25"/>
        <v>0</v>
      </c>
      <c r="AQ64" s="86">
        <f t="shared" si="21"/>
        <v>0</v>
      </c>
      <c r="AR64" s="34" t="e">
        <f t="shared" si="22"/>
        <v>#N/A</v>
      </c>
    </row>
    <row r="65" spans="1:44" x14ac:dyDescent="0.2">
      <c r="A65" s="33">
        <f>Eingabe!A62</f>
        <v>59</v>
      </c>
      <c r="B65" s="36">
        <f>Eingabe!B62+Eingabe!C62</f>
        <v>0</v>
      </c>
      <c r="C65" s="33" t="e">
        <f t="shared" si="4"/>
        <v>#N/A</v>
      </c>
      <c r="D65" s="33">
        <f>(Eingabe!D62-Eingabe!C62)*(24*60*60)</f>
        <v>0</v>
      </c>
      <c r="E65" s="33">
        <f t="shared" si="31"/>
        <v>0</v>
      </c>
      <c r="F65" s="33">
        <f>E65-SUM(Eingabe!E$3:E61)</f>
        <v>93</v>
      </c>
      <c r="G65" s="33" t="e">
        <f t="shared" si="35"/>
        <v>#N/A</v>
      </c>
      <c r="H65" s="39">
        <f t="shared" si="18"/>
        <v>0</v>
      </c>
      <c r="I65" s="34" t="e">
        <f t="shared" si="15"/>
        <v>#N/A</v>
      </c>
      <c r="J65" s="34" t="e">
        <f t="shared" si="36"/>
        <v>#N/A</v>
      </c>
      <c r="K65" s="39" t="e">
        <f t="shared" si="24"/>
        <v>#N/A</v>
      </c>
      <c r="L65" s="33" t="e">
        <f t="shared" si="23"/>
        <v>#N/A</v>
      </c>
      <c r="Y65" s="33" t="e">
        <f t="shared" si="34"/>
        <v>#N/A</v>
      </c>
      <c r="Z65" s="33" t="e">
        <f t="shared" si="37"/>
        <v>#N/A</v>
      </c>
      <c r="AA65" s="33">
        <f>Eingabe!E62</f>
        <v>0</v>
      </c>
      <c r="AB65" s="33">
        <f t="shared" si="19"/>
        <v>30</v>
      </c>
      <c r="AC65" s="33" t="e">
        <f t="shared" si="3"/>
        <v>#N/A</v>
      </c>
      <c r="AD65" s="33" t="e">
        <f>INDEX($Y$6:$Y$106,AB65)+INDEX($AA$6:$AA$106,AB65)</f>
        <v>#N/A</v>
      </c>
      <c r="AE65" s="33" t="e">
        <f t="shared" si="7"/>
        <v>#N/A</v>
      </c>
      <c r="AG65" s="34" t="e">
        <f t="shared" si="38"/>
        <v>#N/A</v>
      </c>
      <c r="AH65" s="34" t="e">
        <f t="shared" ca="1" si="16"/>
        <v>#N/A</v>
      </c>
      <c r="AI65" s="75">
        <f>Eingabe!C62</f>
        <v>0</v>
      </c>
      <c r="AK65" s="33">
        <f>A36</f>
        <v>30</v>
      </c>
      <c r="AL65" s="36" t="e">
        <f>C36</f>
        <v>#N/A</v>
      </c>
      <c r="AM65" s="34" t="e">
        <f>I36</f>
        <v>#N/A</v>
      </c>
      <c r="AN65" s="34" t="e">
        <f>J36</f>
        <v>#N/A</v>
      </c>
      <c r="AO65" s="34" t="e">
        <f t="shared" si="20"/>
        <v>#N/A</v>
      </c>
      <c r="AP65" s="86">
        <f t="shared" si="25"/>
        <v>0</v>
      </c>
      <c r="AQ65" s="86">
        <f t="shared" si="21"/>
        <v>0</v>
      </c>
      <c r="AR65" s="34" t="e">
        <f t="shared" si="22"/>
        <v>#N/A</v>
      </c>
    </row>
    <row r="66" spans="1:44" x14ac:dyDescent="0.2">
      <c r="A66" s="33">
        <f>Eingabe!A63</f>
        <v>60</v>
      </c>
      <c r="B66" s="36">
        <f>Eingabe!B63+Eingabe!C63</f>
        <v>0</v>
      </c>
      <c r="C66" s="33" t="e">
        <f t="shared" si="4"/>
        <v>#N/A</v>
      </c>
      <c r="D66" s="33">
        <f>(Eingabe!D63-Eingabe!C63)*(24*60*60)</f>
        <v>0</v>
      </c>
      <c r="E66" s="33">
        <f t="shared" si="31"/>
        <v>0</v>
      </c>
      <c r="F66" s="33">
        <f>E66-SUM(Eingabe!E$3:E62)</f>
        <v>93</v>
      </c>
      <c r="G66" s="33" t="e">
        <f t="shared" si="35"/>
        <v>#N/A</v>
      </c>
      <c r="H66" s="39">
        <f t="shared" si="18"/>
        <v>0</v>
      </c>
      <c r="I66" s="34" t="e">
        <f t="shared" si="15"/>
        <v>#N/A</v>
      </c>
      <c r="J66" s="34" t="e">
        <f t="shared" si="36"/>
        <v>#N/A</v>
      </c>
      <c r="K66" s="39" t="e">
        <f t="shared" si="24"/>
        <v>#N/A</v>
      </c>
      <c r="L66" s="33" t="e">
        <f t="shared" si="23"/>
        <v>#N/A</v>
      </c>
      <c r="Y66" s="33" t="e">
        <f t="shared" si="34"/>
        <v>#N/A</v>
      </c>
      <c r="Z66" s="33" t="e">
        <f t="shared" si="37"/>
        <v>#N/A</v>
      </c>
      <c r="AA66" s="33">
        <f>Eingabe!E63</f>
        <v>0</v>
      </c>
      <c r="AB66" s="33">
        <f t="shared" si="19"/>
        <v>31</v>
      </c>
      <c r="AC66" s="33" t="e">
        <f t="shared" si="3"/>
        <v>#N/A</v>
      </c>
      <c r="AD66" s="33" t="e">
        <f>INDEX($Y$6:$Y$106,AB66)</f>
        <v>#N/A</v>
      </c>
      <c r="AE66" s="33" t="e">
        <f t="shared" si="7"/>
        <v>#N/A</v>
      </c>
      <c r="AG66" s="34" t="e">
        <f t="shared" si="38"/>
        <v>#N/A</v>
      </c>
      <c r="AH66" s="34" t="e">
        <f t="shared" ca="1" si="16"/>
        <v>#N/A</v>
      </c>
      <c r="AI66" s="75">
        <f>Eingabe!C63</f>
        <v>0</v>
      </c>
      <c r="AL66" s="36" t="e">
        <f>AL65</f>
        <v>#N/A</v>
      </c>
      <c r="AM66" s="34" t="e">
        <f>AM67</f>
        <v>#N/A</v>
      </c>
      <c r="AN66" s="34" t="e">
        <f>AN65</f>
        <v>#N/A</v>
      </c>
      <c r="AO66" s="34" t="e">
        <f t="shared" si="20"/>
        <v>#N/A</v>
      </c>
      <c r="AP66" s="86">
        <f t="shared" si="25"/>
        <v>0</v>
      </c>
      <c r="AQ66" s="86">
        <f t="shared" si="21"/>
        <v>0</v>
      </c>
      <c r="AR66" s="34" t="e">
        <f t="shared" si="22"/>
        <v>#N/A</v>
      </c>
    </row>
    <row r="67" spans="1:44" x14ac:dyDescent="0.2">
      <c r="A67" s="33">
        <f>Eingabe!A64</f>
        <v>61</v>
      </c>
      <c r="B67" s="36">
        <f>Eingabe!B64+Eingabe!C64</f>
        <v>0</v>
      </c>
      <c r="C67" s="33" t="e">
        <f t="shared" si="4"/>
        <v>#N/A</v>
      </c>
      <c r="D67" s="33">
        <f>(Eingabe!D64-Eingabe!C64)*(24*60*60)</f>
        <v>0</v>
      </c>
      <c r="E67" s="33">
        <f t="shared" si="31"/>
        <v>0</v>
      </c>
      <c r="F67" s="33">
        <f>E67-SUM(Eingabe!E$3:E63)</f>
        <v>93</v>
      </c>
      <c r="G67" s="33" t="e">
        <f t="shared" si="35"/>
        <v>#N/A</v>
      </c>
      <c r="H67" s="39">
        <f t="shared" si="18"/>
        <v>0</v>
      </c>
      <c r="I67" s="34" t="e">
        <f t="shared" si="15"/>
        <v>#N/A</v>
      </c>
      <c r="J67" s="34" t="e">
        <f t="shared" si="36"/>
        <v>#N/A</v>
      </c>
      <c r="K67" s="39" t="e">
        <f t="shared" si="24"/>
        <v>#N/A</v>
      </c>
      <c r="L67" s="33" t="e">
        <f t="shared" si="23"/>
        <v>#N/A</v>
      </c>
      <c r="Y67" s="33" t="e">
        <f t="shared" si="34"/>
        <v>#N/A</v>
      </c>
      <c r="Z67" s="33" t="e">
        <f t="shared" si="37"/>
        <v>#N/A</v>
      </c>
      <c r="AA67" s="33">
        <f>Eingabe!E64</f>
        <v>0</v>
      </c>
      <c r="AB67" s="33">
        <f t="shared" si="19"/>
        <v>31</v>
      </c>
      <c r="AC67" s="33" t="e">
        <f t="shared" si="3"/>
        <v>#N/A</v>
      </c>
      <c r="AD67" s="33" t="e">
        <f>INDEX($Y$6:$Y$106,AB67)+INDEX($AA$6:$AA$106,AB67)</f>
        <v>#N/A</v>
      </c>
      <c r="AE67" s="33" t="e">
        <f t="shared" si="7"/>
        <v>#N/A</v>
      </c>
      <c r="AG67" s="34" t="e">
        <f t="shared" si="38"/>
        <v>#N/A</v>
      </c>
      <c r="AH67" s="34" t="e">
        <f t="shared" ca="1" si="16"/>
        <v>#N/A</v>
      </c>
      <c r="AI67" s="75">
        <f>Eingabe!C64</f>
        <v>0</v>
      </c>
      <c r="AK67" s="33">
        <f>A37</f>
        <v>31</v>
      </c>
      <c r="AL67" s="36" t="e">
        <f>C37</f>
        <v>#N/A</v>
      </c>
      <c r="AM67" s="34" t="e">
        <f>I37</f>
        <v>#N/A</v>
      </c>
      <c r="AN67" s="34" t="e">
        <f>J37</f>
        <v>#N/A</v>
      </c>
      <c r="AO67" s="34" t="e">
        <f t="shared" si="20"/>
        <v>#N/A</v>
      </c>
      <c r="AP67" s="86">
        <f t="shared" si="25"/>
        <v>0</v>
      </c>
      <c r="AQ67" s="86">
        <f t="shared" si="21"/>
        <v>0</v>
      </c>
      <c r="AR67" s="34" t="e">
        <f t="shared" si="22"/>
        <v>#N/A</v>
      </c>
    </row>
    <row r="68" spans="1:44" x14ac:dyDescent="0.2">
      <c r="A68" s="33">
        <f>Eingabe!A65</f>
        <v>62</v>
      </c>
      <c r="B68" s="36">
        <f>Eingabe!B65+Eingabe!C65</f>
        <v>0</v>
      </c>
      <c r="C68" s="33" t="e">
        <f t="shared" si="4"/>
        <v>#N/A</v>
      </c>
      <c r="D68" s="33">
        <f>(Eingabe!D65-Eingabe!C65)*(24*60*60)</f>
        <v>0</v>
      </c>
      <c r="E68" s="33">
        <f t="shared" si="31"/>
        <v>0</v>
      </c>
      <c r="F68" s="33">
        <f>E68-SUM(Eingabe!E$3:E64)</f>
        <v>93</v>
      </c>
      <c r="G68" s="33" t="e">
        <f t="shared" si="35"/>
        <v>#N/A</v>
      </c>
      <c r="H68" s="39">
        <f t="shared" si="18"/>
        <v>0</v>
      </c>
      <c r="I68" s="34" t="e">
        <f t="shared" si="15"/>
        <v>#N/A</v>
      </c>
      <c r="J68" s="34" t="e">
        <f t="shared" si="36"/>
        <v>#N/A</v>
      </c>
      <c r="K68" s="39" t="e">
        <f t="shared" si="24"/>
        <v>#N/A</v>
      </c>
      <c r="L68" s="33" t="e">
        <f t="shared" si="23"/>
        <v>#N/A</v>
      </c>
      <c r="Y68" s="33" t="e">
        <f t="shared" si="34"/>
        <v>#N/A</v>
      </c>
      <c r="Z68" s="33" t="e">
        <f t="shared" si="37"/>
        <v>#N/A</v>
      </c>
      <c r="AA68" s="33">
        <f>Eingabe!E65</f>
        <v>0</v>
      </c>
      <c r="AB68" s="33">
        <f t="shared" si="19"/>
        <v>32</v>
      </c>
      <c r="AC68" s="33" t="e">
        <f t="shared" si="3"/>
        <v>#N/A</v>
      </c>
      <c r="AD68" s="33" t="e">
        <f>INDEX($Y$6:$Y$106,AB68)</f>
        <v>#N/A</v>
      </c>
      <c r="AE68" s="33" t="e">
        <f t="shared" si="7"/>
        <v>#N/A</v>
      </c>
      <c r="AG68" s="34" t="e">
        <f t="shared" si="38"/>
        <v>#N/A</v>
      </c>
      <c r="AH68" s="34" t="e">
        <f t="shared" ca="1" si="16"/>
        <v>#N/A</v>
      </c>
      <c r="AI68" s="75">
        <f>Eingabe!C65</f>
        <v>0</v>
      </c>
      <c r="AL68" s="36" t="e">
        <f>AL67</f>
        <v>#N/A</v>
      </c>
      <c r="AM68" s="34" t="e">
        <f>AM69</f>
        <v>#N/A</v>
      </c>
      <c r="AN68" s="34" t="e">
        <f>AN67</f>
        <v>#N/A</v>
      </c>
      <c r="AO68" s="34" t="e">
        <f t="shared" si="20"/>
        <v>#N/A</v>
      </c>
      <c r="AP68" s="86">
        <f t="shared" si="25"/>
        <v>0</v>
      </c>
      <c r="AQ68" s="86">
        <f t="shared" si="21"/>
        <v>0</v>
      </c>
      <c r="AR68" s="34" t="e">
        <f t="shared" si="22"/>
        <v>#N/A</v>
      </c>
    </row>
    <row r="69" spans="1:44" x14ac:dyDescent="0.2">
      <c r="A69" s="33">
        <f>Eingabe!A66</f>
        <v>63</v>
      </c>
      <c r="B69" s="36">
        <f>Eingabe!B66+Eingabe!C66</f>
        <v>0</v>
      </c>
      <c r="C69" s="33" t="e">
        <f t="shared" si="4"/>
        <v>#N/A</v>
      </c>
      <c r="D69" s="33">
        <f>(Eingabe!D66-Eingabe!C66)*(24*60*60)</f>
        <v>0</v>
      </c>
      <c r="E69" s="33">
        <f t="shared" si="31"/>
        <v>0</v>
      </c>
      <c r="F69" s="33">
        <f>E69-SUM(Eingabe!E$3:E65)</f>
        <v>93</v>
      </c>
      <c r="G69" s="33" t="e">
        <f t="shared" si="35"/>
        <v>#N/A</v>
      </c>
      <c r="H69" s="39">
        <f t="shared" si="18"/>
        <v>0</v>
      </c>
      <c r="I69" s="34" t="e">
        <f t="shared" si="15"/>
        <v>#N/A</v>
      </c>
      <c r="J69" s="34" t="e">
        <f t="shared" si="36"/>
        <v>#N/A</v>
      </c>
      <c r="K69" s="39" t="e">
        <f t="shared" si="24"/>
        <v>#N/A</v>
      </c>
      <c r="L69" s="33" t="e">
        <f t="shared" si="23"/>
        <v>#N/A</v>
      </c>
      <c r="Y69" s="33" t="e">
        <f t="shared" si="34"/>
        <v>#N/A</v>
      </c>
      <c r="Z69" s="33" t="e">
        <f t="shared" si="37"/>
        <v>#N/A</v>
      </c>
      <c r="AA69" s="33">
        <f>Eingabe!E66</f>
        <v>0</v>
      </c>
      <c r="AB69" s="33">
        <f t="shared" si="19"/>
        <v>32</v>
      </c>
      <c r="AC69" s="33" t="e">
        <f t="shared" si="3"/>
        <v>#N/A</v>
      </c>
      <c r="AD69" s="33" t="e">
        <f>INDEX($Y$6:$Y$106,AB69)+INDEX($AA$6:$AA$106,AB69)</f>
        <v>#N/A</v>
      </c>
      <c r="AE69" s="33" t="e">
        <f t="shared" si="7"/>
        <v>#N/A</v>
      </c>
      <c r="AG69" s="34" t="e">
        <f t="shared" si="38"/>
        <v>#N/A</v>
      </c>
      <c r="AH69" s="34" t="e">
        <f t="shared" ca="1" si="16"/>
        <v>#N/A</v>
      </c>
      <c r="AI69" s="75">
        <f>Eingabe!C66</f>
        <v>0</v>
      </c>
      <c r="AK69" s="33">
        <f>A38</f>
        <v>32</v>
      </c>
      <c r="AL69" s="36" t="e">
        <f>C38</f>
        <v>#N/A</v>
      </c>
      <c r="AM69" s="34" t="e">
        <f>I38</f>
        <v>#N/A</v>
      </c>
      <c r="AN69" s="34" t="e">
        <f>J38</f>
        <v>#N/A</v>
      </c>
      <c r="AO69" s="34" t="e">
        <f t="shared" si="20"/>
        <v>#N/A</v>
      </c>
      <c r="AP69" s="86">
        <f t="shared" si="25"/>
        <v>0</v>
      </c>
      <c r="AQ69" s="86">
        <f t="shared" si="21"/>
        <v>0</v>
      </c>
      <c r="AR69" s="34" t="e">
        <f t="shared" si="22"/>
        <v>#N/A</v>
      </c>
    </row>
    <row r="70" spans="1:44" x14ac:dyDescent="0.2">
      <c r="A70" s="33">
        <f>Eingabe!A67</f>
        <v>64</v>
      </c>
      <c r="B70" s="36">
        <f>Eingabe!B67+Eingabe!C67</f>
        <v>0</v>
      </c>
      <c r="C70" s="33" t="e">
        <f t="shared" si="4"/>
        <v>#N/A</v>
      </c>
      <c r="D70" s="33">
        <f>(Eingabe!D67-Eingabe!C67)*(24*60*60)</f>
        <v>0</v>
      </c>
      <c r="E70" s="33">
        <f t="shared" ref="E70:E101" si="39">D70+ROUND(D70/$E$3,0)*-$E$3</f>
        <v>0</v>
      </c>
      <c r="F70" s="33">
        <f>E70-SUM(Eingabe!E$3:E66)</f>
        <v>93</v>
      </c>
      <c r="G70" s="33" t="e">
        <f t="shared" si="35"/>
        <v>#N/A</v>
      </c>
      <c r="H70" s="39">
        <f t="shared" si="18"/>
        <v>0</v>
      </c>
      <c r="I70" s="34" t="e">
        <f t="shared" si="15"/>
        <v>#N/A</v>
      </c>
      <c r="J70" s="34" t="e">
        <f t="shared" si="36"/>
        <v>#N/A</v>
      </c>
      <c r="K70" s="39" t="e">
        <f t="shared" si="24"/>
        <v>#N/A</v>
      </c>
      <c r="L70" s="33" t="e">
        <f t="shared" si="23"/>
        <v>#N/A</v>
      </c>
      <c r="Y70" s="33" t="e">
        <f t="shared" ref="Y70:Y106" si="40">IF(A70&lt;$A$2,E70,#N/A)</f>
        <v>#N/A</v>
      </c>
      <c r="Z70" s="33" t="e">
        <f t="shared" si="37"/>
        <v>#N/A</v>
      </c>
      <c r="AA70" s="33">
        <f>Eingabe!E67</f>
        <v>0</v>
      </c>
      <c r="AB70" s="33">
        <f t="shared" si="19"/>
        <v>33</v>
      </c>
      <c r="AC70" s="33" t="e">
        <f t="shared" ref="AC70:AC133" si="41">INDEX($C$6:$C$106,AB70)</f>
        <v>#N/A</v>
      </c>
      <c r="AD70" s="33" t="e">
        <f>INDEX($Y$6:$Y$106,AB70)</f>
        <v>#N/A</v>
      </c>
      <c r="AE70" s="33" t="e">
        <f t="shared" si="7"/>
        <v>#N/A</v>
      </c>
      <c r="AG70" s="34" t="e">
        <f t="shared" si="38"/>
        <v>#N/A</v>
      </c>
      <c r="AH70" s="34" t="e">
        <f t="shared" ca="1" si="16"/>
        <v>#N/A</v>
      </c>
      <c r="AI70" s="75">
        <f>Eingabe!C67</f>
        <v>0</v>
      </c>
      <c r="AL70" s="36" t="e">
        <f>AL69</f>
        <v>#N/A</v>
      </c>
      <c r="AM70" s="34" t="e">
        <f>AM71</f>
        <v>#N/A</v>
      </c>
      <c r="AN70" s="34" t="e">
        <f>AN69</f>
        <v>#N/A</v>
      </c>
      <c r="AO70" s="34" t="e">
        <f t="shared" si="20"/>
        <v>#N/A</v>
      </c>
      <c r="AP70" s="86">
        <f t="shared" si="25"/>
        <v>0</v>
      </c>
      <c r="AQ70" s="86">
        <f t="shared" si="21"/>
        <v>0</v>
      </c>
      <c r="AR70" s="34" t="e">
        <f t="shared" si="22"/>
        <v>#N/A</v>
      </c>
    </row>
    <row r="71" spans="1:44" x14ac:dyDescent="0.2">
      <c r="A71" s="33">
        <f>Eingabe!A68</f>
        <v>65</v>
      </c>
      <c r="B71" s="36">
        <f>Eingabe!B68+Eingabe!C68</f>
        <v>0</v>
      </c>
      <c r="C71" s="33" t="e">
        <f t="shared" ref="C71:C106" si="42">IF(B71&gt;0,B71,#N/A)</f>
        <v>#N/A</v>
      </c>
      <c r="D71" s="33">
        <f>(Eingabe!D68-Eingabe!C68)*(24*60*60)</f>
        <v>0</v>
      </c>
      <c r="E71" s="33">
        <f t="shared" si="39"/>
        <v>0</v>
      </c>
      <c r="F71" s="33">
        <f>E71-SUM(Eingabe!E$3:E67)</f>
        <v>93</v>
      </c>
      <c r="G71" s="33" t="e">
        <f t="shared" ref="G71:G106" si="43">Z71-Z70</f>
        <v>#N/A</v>
      </c>
      <c r="H71" s="39">
        <f t="shared" si="18"/>
        <v>0</v>
      </c>
      <c r="I71" s="34" t="e">
        <f t="shared" si="15"/>
        <v>#N/A</v>
      </c>
      <c r="J71" s="34" t="e">
        <f t="shared" ref="J71:J106" si="44">(Z71-Z$6)/(B71-B$6)</f>
        <v>#N/A</v>
      </c>
      <c r="K71" s="39" t="e">
        <f t="shared" si="24"/>
        <v>#N/A</v>
      </c>
      <c r="L71" s="33" t="e">
        <f t="shared" si="23"/>
        <v>#N/A</v>
      </c>
      <c r="Y71" s="33" t="e">
        <f t="shared" si="40"/>
        <v>#N/A</v>
      </c>
      <c r="Z71" s="33" t="e">
        <f t="shared" ref="Z71:Z106" si="45">IF(A71&lt;$A$2,F71,#N/A)</f>
        <v>#N/A</v>
      </c>
      <c r="AA71" s="33">
        <f>Eingabe!E68</f>
        <v>0</v>
      </c>
      <c r="AB71" s="33">
        <f t="shared" si="19"/>
        <v>33</v>
      </c>
      <c r="AC71" s="33" t="e">
        <f t="shared" si="41"/>
        <v>#N/A</v>
      </c>
      <c r="AD71" s="33" t="e">
        <f>INDEX($Y$6:$Y$106,AB71)+INDEX($AA$6:$AA$106,AB71)</f>
        <v>#N/A</v>
      </c>
      <c r="AE71" s="33" t="e">
        <f t="shared" ref="AE71:AE134" si="46">INDEX($Z$6:$Z$106,AB71)</f>
        <v>#N/A</v>
      </c>
      <c r="AG71" s="34" t="e">
        <f t="shared" ref="AG71:AG106" si="47">I71</f>
        <v>#N/A</v>
      </c>
      <c r="AH71" s="34" t="e">
        <f t="shared" ca="1" si="16"/>
        <v>#N/A</v>
      </c>
      <c r="AI71" s="75">
        <f>Eingabe!C68</f>
        <v>0</v>
      </c>
      <c r="AK71" s="33">
        <f>A39</f>
        <v>33</v>
      </c>
      <c r="AL71" s="36" t="e">
        <f>C39</f>
        <v>#N/A</v>
      </c>
      <c r="AM71" s="34" t="e">
        <f>I39</f>
        <v>#N/A</v>
      </c>
      <c r="AN71" s="34" t="e">
        <f>J39</f>
        <v>#N/A</v>
      </c>
      <c r="AO71" s="34" t="e">
        <f t="shared" si="20"/>
        <v>#N/A</v>
      </c>
      <c r="AP71" s="86">
        <f t="shared" si="25"/>
        <v>0</v>
      </c>
      <c r="AQ71" s="86">
        <f t="shared" si="21"/>
        <v>0</v>
      </c>
      <c r="AR71" s="34" t="e">
        <f t="shared" si="22"/>
        <v>#N/A</v>
      </c>
    </row>
    <row r="72" spans="1:44" x14ac:dyDescent="0.2">
      <c r="A72" s="33">
        <f>Eingabe!A69</f>
        <v>66</v>
      </c>
      <c r="B72" s="36">
        <f>Eingabe!B69+Eingabe!C69</f>
        <v>0</v>
      </c>
      <c r="C72" s="33" t="e">
        <f t="shared" si="42"/>
        <v>#N/A</v>
      </c>
      <c r="D72" s="33">
        <f>(Eingabe!D69-Eingabe!C69)*(24*60*60)</f>
        <v>0</v>
      </c>
      <c r="E72" s="33">
        <f t="shared" si="39"/>
        <v>0</v>
      </c>
      <c r="F72" s="33">
        <f>E72-SUM(Eingabe!E$3:E68)</f>
        <v>93</v>
      </c>
      <c r="G72" s="33" t="e">
        <f t="shared" si="43"/>
        <v>#N/A</v>
      </c>
      <c r="H72" s="39">
        <f t="shared" ref="H72:H106" si="48">B72-B71</f>
        <v>0</v>
      </c>
      <c r="I72" s="34" t="e">
        <f t="shared" ref="I72:I106" si="49">G72/H72</f>
        <v>#N/A</v>
      </c>
      <c r="J72" s="34" t="e">
        <f t="shared" si="44"/>
        <v>#N/A</v>
      </c>
      <c r="K72" s="39" t="e">
        <f t="shared" si="24"/>
        <v>#N/A</v>
      </c>
      <c r="L72" s="33" t="e">
        <f t="shared" si="23"/>
        <v>#N/A</v>
      </c>
      <c r="Y72" s="33" t="e">
        <f t="shared" si="40"/>
        <v>#N/A</v>
      </c>
      <c r="Z72" s="33" t="e">
        <f t="shared" si="45"/>
        <v>#N/A</v>
      </c>
      <c r="AA72" s="33">
        <f>Eingabe!E69</f>
        <v>0</v>
      </c>
      <c r="AB72" s="33">
        <f t="shared" si="19"/>
        <v>34</v>
      </c>
      <c r="AC72" s="33" t="e">
        <f t="shared" si="41"/>
        <v>#N/A</v>
      </c>
      <c r="AD72" s="33" t="e">
        <f>INDEX($Y$6:$Y$106,AB72)</f>
        <v>#N/A</v>
      </c>
      <c r="AE72" s="33" t="e">
        <f t="shared" si="46"/>
        <v>#N/A</v>
      </c>
      <c r="AG72" s="34" t="e">
        <f t="shared" si="47"/>
        <v>#N/A</v>
      </c>
      <c r="AH72" s="34" t="e">
        <f t="shared" ref="AH72:AH106" ca="1" si="50">AG72-$O$5</f>
        <v>#N/A</v>
      </c>
      <c r="AI72" s="75">
        <f>Eingabe!C69</f>
        <v>0</v>
      </c>
      <c r="AL72" s="36" t="e">
        <f>AL71</f>
        <v>#N/A</v>
      </c>
      <c r="AM72" s="34" t="e">
        <f>AM73</f>
        <v>#N/A</v>
      </c>
      <c r="AN72" s="34" t="e">
        <f>AN71</f>
        <v>#N/A</v>
      </c>
      <c r="AO72" s="34" t="e">
        <f t="shared" si="20"/>
        <v>#N/A</v>
      </c>
      <c r="AP72" s="86">
        <f t="shared" ref="AP72:AP106" si="51">H72*$AP$2</f>
        <v>0</v>
      </c>
      <c r="AQ72" s="86">
        <f t="shared" ref="AQ72:AQ106" si="52">IF(AP72&lt;1,AP72,1)</f>
        <v>0</v>
      </c>
      <c r="AR72" s="34" t="e">
        <f t="shared" si="22"/>
        <v>#N/A</v>
      </c>
    </row>
    <row r="73" spans="1:44" x14ac:dyDescent="0.2">
      <c r="A73" s="33">
        <f>Eingabe!A70</f>
        <v>67</v>
      </c>
      <c r="B73" s="36">
        <f>Eingabe!B70+Eingabe!C70</f>
        <v>0</v>
      </c>
      <c r="C73" s="33" t="e">
        <f t="shared" si="42"/>
        <v>#N/A</v>
      </c>
      <c r="D73" s="33">
        <f>(Eingabe!D70-Eingabe!C70)*(24*60*60)</f>
        <v>0</v>
      </c>
      <c r="E73" s="33">
        <f t="shared" si="39"/>
        <v>0</v>
      </c>
      <c r="F73" s="33">
        <f>E73-SUM(Eingabe!E$3:E69)</f>
        <v>93</v>
      </c>
      <c r="G73" s="33" t="e">
        <f t="shared" si="43"/>
        <v>#N/A</v>
      </c>
      <c r="H73" s="39">
        <f t="shared" si="48"/>
        <v>0</v>
      </c>
      <c r="I73" s="34" t="e">
        <f t="shared" si="49"/>
        <v>#N/A</v>
      </c>
      <c r="J73" s="34" t="e">
        <f t="shared" si="44"/>
        <v>#N/A</v>
      </c>
      <c r="K73" s="39" t="e">
        <f t="shared" si="24"/>
        <v>#N/A</v>
      </c>
      <c r="L73" s="33" t="e">
        <f t="shared" si="23"/>
        <v>#N/A</v>
      </c>
      <c r="Y73" s="33" t="e">
        <f t="shared" si="40"/>
        <v>#N/A</v>
      </c>
      <c r="Z73" s="33" t="e">
        <f t="shared" si="45"/>
        <v>#N/A</v>
      </c>
      <c r="AA73" s="33">
        <f>Eingabe!E70</f>
        <v>0</v>
      </c>
      <c r="AB73" s="33">
        <f t="shared" ref="AB73:AB136" si="53">AB71+1</f>
        <v>34</v>
      </c>
      <c r="AC73" s="33" t="e">
        <f t="shared" si="41"/>
        <v>#N/A</v>
      </c>
      <c r="AD73" s="33" t="e">
        <f>INDEX($Y$6:$Y$106,AB73)+INDEX($AA$6:$AA$106,AB73)</f>
        <v>#N/A</v>
      </c>
      <c r="AE73" s="33" t="e">
        <f t="shared" si="46"/>
        <v>#N/A</v>
      </c>
      <c r="AG73" s="34" t="e">
        <f t="shared" si="47"/>
        <v>#N/A</v>
      </c>
      <c r="AH73" s="34" t="e">
        <f t="shared" ca="1" si="50"/>
        <v>#N/A</v>
      </c>
      <c r="AI73" s="75">
        <f>Eingabe!C70</f>
        <v>0</v>
      </c>
      <c r="AK73" s="33">
        <f>A40</f>
        <v>34</v>
      </c>
      <c r="AL73" s="36" t="e">
        <f>C40</f>
        <v>#N/A</v>
      </c>
      <c r="AM73" s="34" t="e">
        <f>I40</f>
        <v>#N/A</v>
      </c>
      <c r="AN73" s="34" t="e">
        <f>J40</f>
        <v>#N/A</v>
      </c>
      <c r="AO73" s="34" t="e">
        <f t="shared" ref="AO73:AO106" si="54">C73</f>
        <v>#N/A</v>
      </c>
      <c r="AP73" s="86">
        <f t="shared" si="51"/>
        <v>0</v>
      </c>
      <c r="AQ73" s="86">
        <f t="shared" si="52"/>
        <v>0</v>
      </c>
      <c r="AR73" s="34" t="e">
        <f t="shared" si="22"/>
        <v>#N/A</v>
      </c>
    </row>
    <row r="74" spans="1:44" x14ac:dyDescent="0.2">
      <c r="A74" s="33">
        <f>Eingabe!A71</f>
        <v>68</v>
      </c>
      <c r="B74" s="36">
        <f>Eingabe!B71+Eingabe!C71</f>
        <v>0</v>
      </c>
      <c r="C74" s="33" t="e">
        <f t="shared" si="42"/>
        <v>#N/A</v>
      </c>
      <c r="D74" s="33">
        <f>(Eingabe!D71-Eingabe!C71)*(24*60*60)</f>
        <v>0</v>
      </c>
      <c r="E74" s="33">
        <f t="shared" si="39"/>
        <v>0</v>
      </c>
      <c r="F74" s="33">
        <f>E74-SUM(Eingabe!E$3:E70)</f>
        <v>93</v>
      </c>
      <c r="G74" s="33" t="e">
        <f t="shared" si="43"/>
        <v>#N/A</v>
      </c>
      <c r="H74" s="39">
        <f t="shared" si="48"/>
        <v>0</v>
      </c>
      <c r="I74" s="34" t="e">
        <f t="shared" si="49"/>
        <v>#N/A</v>
      </c>
      <c r="J74" s="34" t="e">
        <f t="shared" si="44"/>
        <v>#N/A</v>
      </c>
      <c r="K74" s="39" t="e">
        <f t="shared" si="24"/>
        <v>#N/A</v>
      </c>
      <c r="L74" s="33" t="e">
        <f t="shared" si="23"/>
        <v>#N/A</v>
      </c>
      <c r="Y74" s="33" t="e">
        <f t="shared" si="40"/>
        <v>#N/A</v>
      </c>
      <c r="Z74" s="33" t="e">
        <f t="shared" si="45"/>
        <v>#N/A</v>
      </c>
      <c r="AA74" s="33">
        <f>Eingabe!E71</f>
        <v>0</v>
      </c>
      <c r="AB74" s="33">
        <f t="shared" si="53"/>
        <v>35</v>
      </c>
      <c r="AC74" s="33" t="e">
        <f t="shared" si="41"/>
        <v>#N/A</v>
      </c>
      <c r="AD74" s="33" t="e">
        <f>INDEX($Y$6:$Y$106,AB74)</f>
        <v>#N/A</v>
      </c>
      <c r="AE74" s="33" t="e">
        <f t="shared" si="46"/>
        <v>#N/A</v>
      </c>
      <c r="AG74" s="34" t="e">
        <f t="shared" si="47"/>
        <v>#N/A</v>
      </c>
      <c r="AH74" s="34" t="e">
        <f t="shared" ca="1" si="50"/>
        <v>#N/A</v>
      </c>
      <c r="AI74" s="75">
        <f>Eingabe!C71</f>
        <v>0</v>
      </c>
      <c r="AL74" s="36" t="e">
        <f>AL73</f>
        <v>#N/A</v>
      </c>
      <c r="AM74" s="34" t="e">
        <f>AM75</f>
        <v>#N/A</v>
      </c>
      <c r="AN74" s="34" t="e">
        <f>AN73</f>
        <v>#N/A</v>
      </c>
      <c r="AO74" s="34" t="e">
        <f t="shared" si="54"/>
        <v>#N/A</v>
      </c>
      <c r="AP74" s="86">
        <f t="shared" si="51"/>
        <v>0</v>
      </c>
      <c r="AQ74" s="86">
        <f t="shared" si="52"/>
        <v>0</v>
      </c>
      <c r="AR74" s="34" t="e">
        <f t="shared" si="22"/>
        <v>#N/A</v>
      </c>
    </row>
    <row r="75" spans="1:44" x14ac:dyDescent="0.2">
      <c r="A75" s="33">
        <f>Eingabe!A72</f>
        <v>69</v>
      </c>
      <c r="B75" s="36">
        <f>Eingabe!B72+Eingabe!C72</f>
        <v>0</v>
      </c>
      <c r="C75" s="33" t="e">
        <f t="shared" si="42"/>
        <v>#N/A</v>
      </c>
      <c r="D75" s="33">
        <f>(Eingabe!D72-Eingabe!C72)*(24*60*60)</f>
        <v>0</v>
      </c>
      <c r="E75" s="33">
        <f t="shared" si="39"/>
        <v>0</v>
      </c>
      <c r="F75" s="33">
        <f>E75-SUM(Eingabe!E$3:E71)</f>
        <v>93</v>
      </c>
      <c r="G75" s="33" t="e">
        <f t="shared" si="43"/>
        <v>#N/A</v>
      </c>
      <c r="H75" s="39">
        <f t="shared" si="48"/>
        <v>0</v>
      </c>
      <c r="I75" s="34" t="e">
        <f t="shared" si="49"/>
        <v>#N/A</v>
      </c>
      <c r="J75" s="34" t="e">
        <f t="shared" si="44"/>
        <v>#N/A</v>
      </c>
      <c r="K75" s="39" t="e">
        <f t="shared" si="24"/>
        <v>#N/A</v>
      </c>
      <c r="L75" s="33" t="e">
        <f t="shared" si="23"/>
        <v>#N/A</v>
      </c>
      <c r="Y75" s="33" t="e">
        <f t="shared" si="40"/>
        <v>#N/A</v>
      </c>
      <c r="Z75" s="33" t="e">
        <f t="shared" si="45"/>
        <v>#N/A</v>
      </c>
      <c r="AA75" s="33">
        <f>Eingabe!E72</f>
        <v>0</v>
      </c>
      <c r="AB75" s="33">
        <f t="shared" si="53"/>
        <v>35</v>
      </c>
      <c r="AC75" s="33" t="e">
        <f t="shared" si="41"/>
        <v>#N/A</v>
      </c>
      <c r="AD75" s="33" t="e">
        <f>INDEX($Y$6:$Y$106,AB75)+INDEX($AA$6:$AA$106,AB75)</f>
        <v>#N/A</v>
      </c>
      <c r="AE75" s="33" t="e">
        <f t="shared" si="46"/>
        <v>#N/A</v>
      </c>
      <c r="AG75" s="34" t="e">
        <f t="shared" si="47"/>
        <v>#N/A</v>
      </c>
      <c r="AH75" s="34" t="e">
        <f t="shared" ca="1" si="50"/>
        <v>#N/A</v>
      </c>
      <c r="AI75" s="75">
        <f>Eingabe!C72</f>
        <v>0</v>
      </c>
      <c r="AK75" s="33">
        <f>A41</f>
        <v>35</v>
      </c>
      <c r="AL75" s="36" t="e">
        <f>C41</f>
        <v>#N/A</v>
      </c>
      <c r="AM75" s="34" t="e">
        <f>I41</f>
        <v>#N/A</v>
      </c>
      <c r="AN75" s="34" t="e">
        <f>J41</f>
        <v>#N/A</v>
      </c>
      <c r="AO75" s="34" t="e">
        <f t="shared" si="54"/>
        <v>#N/A</v>
      </c>
      <c r="AP75" s="86">
        <f t="shared" si="51"/>
        <v>0</v>
      </c>
      <c r="AQ75" s="86">
        <f t="shared" si="52"/>
        <v>0</v>
      </c>
      <c r="AR75" s="34" t="e">
        <f t="shared" si="22"/>
        <v>#N/A</v>
      </c>
    </row>
    <row r="76" spans="1:44" x14ac:dyDescent="0.2">
      <c r="A76" s="33">
        <f>Eingabe!A73</f>
        <v>70</v>
      </c>
      <c r="B76" s="36">
        <f>Eingabe!B73+Eingabe!C73</f>
        <v>0</v>
      </c>
      <c r="C76" s="33" t="e">
        <f t="shared" si="42"/>
        <v>#N/A</v>
      </c>
      <c r="D76" s="33">
        <f>(Eingabe!D73-Eingabe!C73)*(24*60*60)</f>
        <v>0</v>
      </c>
      <c r="E76" s="33">
        <f t="shared" si="39"/>
        <v>0</v>
      </c>
      <c r="F76" s="33">
        <f>E76-SUM(Eingabe!E$3:E72)</f>
        <v>93</v>
      </c>
      <c r="G76" s="33" t="e">
        <f t="shared" si="43"/>
        <v>#N/A</v>
      </c>
      <c r="H76" s="39">
        <f t="shared" si="48"/>
        <v>0</v>
      </c>
      <c r="I76" s="34" t="e">
        <f t="shared" si="49"/>
        <v>#N/A</v>
      </c>
      <c r="J76" s="34" t="e">
        <f t="shared" si="44"/>
        <v>#N/A</v>
      </c>
      <c r="K76" s="39" t="e">
        <f t="shared" si="24"/>
        <v>#N/A</v>
      </c>
      <c r="L76" s="33" t="e">
        <f t="shared" si="23"/>
        <v>#N/A</v>
      </c>
      <c r="Y76" s="33" t="e">
        <f t="shared" si="40"/>
        <v>#N/A</v>
      </c>
      <c r="Z76" s="33" t="e">
        <f t="shared" si="45"/>
        <v>#N/A</v>
      </c>
      <c r="AA76" s="33">
        <f>Eingabe!E73</f>
        <v>0</v>
      </c>
      <c r="AB76" s="33">
        <f t="shared" si="53"/>
        <v>36</v>
      </c>
      <c r="AC76" s="33" t="e">
        <f t="shared" si="41"/>
        <v>#N/A</v>
      </c>
      <c r="AD76" s="33" t="e">
        <f>INDEX($Y$6:$Y$106,AB76)</f>
        <v>#N/A</v>
      </c>
      <c r="AE76" s="33" t="e">
        <f t="shared" si="46"/>
        <v>#N/A</v>
      </c>
      <c r="AG76" s="34" t="e">
        <f t="shared" si="47"/>
        <v>#N/A</v>
      </c>
      <c r="AH76" s="34" t="e">
        <f t="shared" ca="1" si="50"/>
        <v>#N/A</v>
      </c>
      <c r="AI76" s="75">
        <f>Eingabe!C73</f>
        <v>0</v>
      </c>
      <c r="AL76" s="36" t="e">
        <f>AL75</f>
        <v>#N/A</v>
      </c>
      <c r="AM76" s="34" t="e">
        <f>AM77</f>
        <v>#N/A</v>
      </c>
      <c r="AN76" s="34" t="e">
        <f>AN75</f>
        <v>#N/A</v>
      </c>
      <c r="AO76" s="34" t="e">
        <f t="shared" si="54"/>
        <v>#N/A</v>
      </c>
      <c r="AP76" s="86">
        <f t="shared" si="51"/>
        <v>0</v>
      </c>
      <c r="AQ76" s="86">
        <f t="shared" si="52"/>
        <v>0</v>
      </c>
      <c r="AR76" s="34" t="e">
        <f t="shared" ref="AR76:AR105" si="55">(AR75*(1-AQ76))+(I76*AQ76)</f>
        <v>#N/A</v>
      </c>
    </row>
    <row r="77" spans="1:44" x14ac:dyDescent="0.2">
      <c r="A77" s="33">
        <f>Eingabe!A74</f>
        <v>71</v>
      </c>
      <c r="B77" s="36">
        <f>Eingabe!B74+Eingabe!C74</f>
        <v>0</v>
      </c>
      <c r="C77" s="33" t="e">
        <f t="shared" si="42"/>
        <v>#N/A</v>
      </c>
      <c r="D77" s="33">
        <f>(Eingabe!D74-Eingabe!C74)*(24*60*60)</f>
        <v>0</v>
      </c>
      <c r="E77" s="33">
        <f t="shared" si="39"/>
        <v>0</v>
      </c>
      <c r="F77" s="33">
        <f>E77-SUM(Eingabe!E$3:E73)</f>
        <v>93</v>
      </c>
      <c r="G77" s="33" t="e">
        <f t="shared" si="43"/>
        <v>#N/A</v>
      </c>
      <c r="H77" s="39">
        <f t="shared" si="48"/>
        <v>0</v>
      </c>
      <c r="I77" s="34" t="e">
        <f t="shared" si="49"/>
        <v>#N/A</v>
      </c>
      <c r="J77" s="34" t="e">
        <f t="shared" si="44"/>
        <v>#N/A</v>
      </c>
      <c r="K77" s="39" t="e">
        <f t="shared" si="24"/>
        <v>#N/A</v>
      </c>
      <c r="L77" s="33" t="e">
        <f t="shared" si="23"/>
        <v>#N/A</v>
      </c>
      <c r="Y77" s="33" t="e">
        <f t="shared" si="40"/>
        <v>#N/A</v>
      </c>
      <c r="Z77" s="33" t="e">
        <f t="shared" si="45"/>
        <v>#N/A</v>
      </c>
      <c r="AA77" s="33">
        <f>Eingabe!E74</f>
        <v>0</v>
      </c>
      <c r="AB77" s="33">
        <f t="shared" si="53"/>
        <v>36</v>
      </c>
      <c r="AC77" s="33" t="e">
        <f t="shared" si="41"/>
        <v>#N/A</v>
      </c>
      <c r="AD77" s="33" t="e">
        <f>INDEX($Y$6:$Y$106,AB77)+INDEX($AA$6:$AA$106,AB77)</f>
        <v>#N/A</v>
      </c>
      <c r="AE77" s="33" t="e">
        <f t="shared" si="46"/>
        <v>#N/A</v>
      </c>
      <c r="AG77" s="34" t="e">
        <f t="shared" si="47"/>
        <v>#N/A</v>
      </c>
      <c r="AH77" s="34" t="e">
        <f t="shared" ca="1" si="50"/>
        <v>#N/A</v>
      </c>
      <c r="AI77" s="75">
        <f>Eingabe!C74</f>
        <v>0</v>
      </c>
      <c r="AK77" s="33">
        <f>A42</f>
        <v>36</v>
      </c>
      <c r="AL77" s="36" t="e">
        <f>C42</f>
        <v>#N/A</v>
      </c>
      <c r="AM77" s="34" t="e">
        <f>I42</f>
        <v>#N/A</v>
      </c>
      <c r="AN77" s="34" t="e">
        <f>J42</f>
        <v>#N/A</v>
      </c>
      <c r="AO77" s="34" t="e">
        <f t="shared" si="54"/>
        <v>#N/A</v>
      </c>
      <c r="AP77" s="86">
        <f t="shared" si="51"/>
        <v>0</v>
      </c>
      <c r="AQ77" s="86">
        <f t="shared" si="52"/>
        <v>0</v>
      </c>
      <c r="AR77" s="34" t="e">
        <f t="shared" si="55"/>
        <v>#N/A</v>
      </c>
    </row>
    <row r="78" spans="1:44" x14ac:dyDescent="0.2">
      <c r="A78" s="33">
        <f>Eingabe!A75</f>
        <v>72</v>
      </c>
      <c r="B78" s="36">
        <f>Eingabe!B75+Eingabe!C75</f>
        <v>0</v>
      </c>
      <c r="C78" s="33" t="e">
        <f t="shared" si="42"/>
        <v>#N/A</v>
      </c>
      <c r="D78" s="33">
        <f>(Eingabe!D75-Eingabe!C75)*(24*60*60)</f>
        <v>0</v>
      </c>
      <c r="E78" s="33">
        <f t="shared" si="39"/>
        <v>0</v>
      </c>
      <c r="F78" s="33">
        <f>E78-SUM(Eingabe!E$3:E74)</f>
        <v>93</v>
      </c>
      <c r="G78" s="33" t="e">
        <f t="shared" si="43"/>
        <v>#N/A</v>
      </c>
      <c r="H78" s="39">
        <f t="shared" si="48"/>
        <v>0</v>
      </c>
      <c r="I78" s="34" t="e">
        <f t="shared" si="49"/>
        <v>#N/A</v>
      </c>
      <c r="J78" s="34" t="e">
        <f t="shared" si="44"/>
        <v>#N/A</v>
      </c>
      <c r="K78" s="39" t="e">
        <f t="shared" si="24"/>
        <v>#N/A</v>
      </c>
      <c r="L78" s="33" t="e">
        <f t="shared" ref="L78:L106" si="56">ROUND(K78/$L$2,0)*$L$2</f>
        <v>#N/A</v>
      </c>
      <c r="Y78" s="33" t="e">
        <f t="shared" si="40"/>
        <v>#N/A</v>
      </c>
      <c r="Z78" s="33" t="e">
        <f t="shared" si="45"/>
        <v>#N/A</v>
      </c>
      <c r="AA78" s="33">
        <f>Eingabe!E75</f>
        <v>0</v>
      </c>
      <c r="AB78" s="33">
        <f t="shared" si="53"/>
        <v>37</v>
      </c>
      <c r="AC78" s="33" t="e">
        <f t="shared" si="41"/>
        <v>#N/A</v>
      </c>
      <c r="AD78" s="33" t="e">
        <f>INDEX($Y$6:$Y$106,AB78)</f>
        <v>#N/A</v>
      </c>
      <c r="AE78" s="33" t="e">
        <f t="shared" si="46"/>
        <v>#N/A</v>
      </c>
      <c r="AG78" s="34" t="e">
        <f t="shared" si="47"/>
        <v>#N/A</v>
      </c>
      <c r="AH78" s="34" t="e">
        <f t="shared" ca="1" si="50"/>
        <v>#N/A</v>
      </c>
      <c r="AI78" s="75">
        <f>Eingabe!C75</f>
        <v>0</v>
      </c>
      <c r="AL78" s="36" t="e">
        <f>AL77</f>
        <v>#N/A</v>
      </c>
      <c r="AM78" s="34" t="e">
        <f>AM79</f>
        <v>#N/A</v>
      </c>
      <c r="AN78" s="34" t="e">
        <f>AN77</f>
        <v>#N/A</v>
      </c>
      <c r="AO78" s="34" t="e">
        <f t="shared" si="54"/>
        <v>#N/A</v>
      </c>
      <c r="AP78" s="86">
        <f t="shared" si="51"/>
        <v>0</v>
      </c>
      <c r="AQ78" s="86">
        <f t="shared" si="52"/>
        <v>0</v>
      </c>
      <c r="AR78" s="34" t="e">
        <f t="shared" si="55"/>
        <v>#N/A</v>
      </c>
    </row>
    <row r="79" spans="1:44" x14ac:dyDescent="0.2">
      <c r="A79" s="33">
        <f>Eingabe!A76</f>
        <v>73</v>
      </c>
      <c r="B79" s="36">
        <f>Eingabe!B76+Eingabe!C76</f>
        <v>0</v>
      </c>
      <c r="C79" s="33" t="e">
        <f t="shared" si="42"/>
        <v>#N/A</v>
      </c>
      <c r="D79" s="33">
        <f>(Eingabe!D76-Eingabe!C76)*(24*60*60)</f>
        <v>0</v>
      </c>
      <c r="E79" s="33">
        <f t="shared" si="39"/>
        <v>0</v>
      </c>
      <c r="F79" s="33">
        <f>E79-SUM(Eingabe!E$3:E75)</f>
        <v>93</v>
      </c>
      <c r="G79" s="33" t="e">
        <f t="shared" si="43"/>
        <v>#N/A</v>
      </c>
      <c r="H79" s="39">
        <f t="shared" si="48"/>
        <v>0</v>
      </c>
      <c r="I79" s="34" t="e">
        <f t="shared" si="49"/>
        <v>#N/A</v>
      </c>
      <c r="J79" s="34" t="e">
        <f t="shared" si="44"/>
        <v>#N/A</v>
      </c>
      <c r="K79" s="39" t="e">
        <f t="shared" ref="K79:K106" si="57">SUM(G73:G79)/SUM(H73:H79)</f>
        <v>#N/A</v>
      </c>
      <c r="L79" s="33" t="e">
        <f t="shared" si="56"/>
        <v>#N/A</v>
      </c>
      <c r="Y79" s="33" t="e">
        <f t="shared" si="40"/>
        <v>#N/A</v>
      </c>
      <c r="Z79" s="33" t="e">
        <f t="shared" si="45"/>
        <v>#N/A</v>
      </c>
      <c r="AA79" s="33">
        <f>Eingabe!E76</f>
        <v>0</v>
      </c>
      <c r="AB79" s="33">
        <f t="shared" si="53"/>
        <v>37</v>
      </c>
      <c r="AC79" s="33" t="e">
        <f t="shared" si="41"/>
        <v>#N/A</v>
      </c>
      <c r="AD79" s="33" t="e">
        <f>INDEX($Y$6:$Y$106,AB79)+INDEX($AA$6:$AA$106,AB79)</f>
        <v>#N/A</v>
      </c>
      <c r="AE79" s="33" t="e">
        <f t="shared" si="46"/>
        <v>#N/A</v>
      </c>
      <c r="AG79" s="34" t="e">
        <f t="shared" si="47"/>
        <v>#N/A</v>
      </c>
      <c r="AH79" s="34" t="e">
        <f t="shared" ca="1" si="50"/>
        <v>#N/A</v>
      </c>
      <c r="AI79" s="75">
        <f>Eingabe!C76</f>
        <v>0</v>
      </c>
      <c r="AK79" s="33">
        <f>A43</f>
        <v>37</v>
      </c>
      <c r="AL79" s="36" t="e">
        <f>C43</f>
        <v>#N/A</v>
      </c>
      <c r="AM79" s="34" t="e">
        <f>I43</f>
        <v>#N/A</v>
      </c>
      <c r="AN79" s="34" t="e">
        <f>J43</f>
        <v>#N/A</v>
      </c>
      <c r="AO79" s="34" t="e">
        <f t="shared" si="54"/>
        <v>#N/A</v>
      </c>
      <c r="AP79" s="86">
        <f t="shared" si="51"/>
        <v>0</v>
      </c>
      <c r="AQ79" s="86">
        <f t="shared" si="52"/>
        <v>0</v>
      </c>
      <c r="AR79" s="34" t="e">
        <f t="shared" si="55"/>
        <v>#N/A</v>
      </c>
    </row>
    <row r="80" spans="1:44" x14ac:dyDescent="0.2">
      <c r="A80" s="33">
        <f>Eingabe!A77</f>
        <v>74</v>
      </c>
      <c r="B80" s="36">
        <f>Eingabe!B77+Eingabe!C77</f>
        <v>0</v>
      </c>
      <c r="C80" s="33" t="e">
        <f t="shared" si="42"/>
        <v>#N/A</v>
      </c>
      <c r="D80" s="33">
        <f>(Eingabe!D77-Eingabe!C77)*(24*60*60)</f>
        <v>0</v>
      </c>
      <c r="E80" s="33">
        <f t="shared" si="39"/>
        <v>0</v>
      </c>
      <c r="F80" s="33">
        <f>E80-SUM(Eingabe!E$3:E76)</f>
        <v>93</v>
      </c>
      <c r="G80" s="33" t="e">
        <f t="shared" si="43"/>
        <v>#N/A</v>
      </c>
      <c r="H80" s="39">
        <f t="shared" si="48"/>
        <v>0</v>
      </c>
      <c r="I80" s="34" t="e">
        <f t="shared" si="49"/>
        <v>#N/A</v>
      </c>
      <c r="J80" s="34" t="e">
        <f t="shared" si="44"/>
        <v>#N/A</v>
      </c>
      <c r="K80" s="39" t="e">
        <f t="shared" si="57"/>
        <v>#N/A</v>
      </c>
      <c r="L80" s="33" t="e">
        <f t="shared" si="56"/>
        <v>#N/A</v>
      </c>
      <c r="Y80" s="33" t="e">
        <f t="shared" si="40"/>
        <v>#N/A</v>
      </c>
      <c r="Z80" s="33" t="e">
        <f t="shared" si="45"/>
        <v>#N/A</v>
      </c>
      <c r="AA80" s="33">
        <f>Eingabe!E77</f>
        <v>0</v>
      </c>
      <c r="AB80" s="33">
        <f t="shared" si="53"/>
        <v>38</v>
      </c>
      <c r="AC80" s="33" t="e">
        <f t="shared" si="41"/>
        <v>#N/A</v>
      </c>
      <c r="AD80" s="33" t="e">
        <f>INDEX($Y$6:$Y$106,AB80)</f>
        <v>#N/A</v>
      </c>
      <c r="AE80" s="33" t="e">
        <f t="shared" si="46"/>
        <v>#N/A</v>
      </c>
      <c r="AG80" s="34" t="e">
        <f t="shared" si="47"/>
        <v>#N/A</v>
      </c>
      <c r="AH80" s="34" t="e">
        <f t="shared" ca="1" si="50"/>
        <v>#N/A</v>
      </c>
      <c r="AI80" s="75">
        <f>Eingabe!C77</f>
        <v>0</v>
      </c>
      <c r="AL80" s="36" t="e">
        <f>AL79</f>
        <v>#N/A</v>
      </c>
      <c r="AM80" s="34" t="e">
        <f>AM81</f>
        <v>#N/A</v>
      </c>
      <c r="AN80" s="34" t="e">
        <f>AN79</f>
        <v>#N/A</v>
      </c>
      <c r="AO80" s="34" t="e">
        <f t="shared" si="54"/>
        <v>#N/A</v>
      </c>
      <c r="AP80" s="86">
        <f t="shared" si="51"/>
        <v>0</v>
      </c>
      <c r="AQ80" s="86">
        <f t="shared" si="52"/>
        <v>0</v>
      </c>
      <c r="AR80" s="34" t="e">
        <f t="shared" si="55"/>
        <v>#N/A</v>
      </c>
    </row>
    <row r="81" spans="1:44" x14ac:dyDescent="0.2">
      <c r="A81" s="33">
        <f>Eingabe!A78</f>
        <v>75</v>
      </c>
      <c r="B81" s="36">
        <f>Eingabe!B78+Eingabe!C78</f>
        <v>0</v>
      </c>
      <c r="C81" s="33" t="e">
        <f t="shared" si="42"/>
        <v>#N/A</v>
      </c>
      <c r="D81" s="33">
        <f>(Eingabe!D78-Eingabe!C78)*(24*60*60)</f>
        <v>0</v>
      </c>
      <c r="E81" s="33">
        <f t="shared" si="39"/>
        <v>0</v>
      </c>
      <c r="F81" s="33">
        <f>E81-SUM(Eingabe!E$3:E77)</f>
        <v>93</v>
      </c>
      <c r="G81" s="33" t="e">
        <f t="shared" si="43"/>
        <v>#N/A</v>
      </c>
      <c r="H81" s="39">
        <f t="shared" si="48"/>
        <v>0</v>
      </c>
      <c r="I81" s="34" t="e">
        <f t="shared" si="49"/>
        <v>#N/A</v>
      </c>
      <c r="J81" s="34" t="e">
        <f t="shared" si="44"/>
        <v>#N/A</v>
      </c>
      <c r="K81" s="39" t="e">
        <f t="shared" si="57"/>
        <v>#N/A</v>
      </c>
      <c r="L81" s="33" t="e">
        <f t="shared" si="56"/>
        <v>#N/A</v>
      </c>
      <c r="Y81" s="33" t="e">
        <f t="shared" si="40"/>
        <v>#N/A</v>
      </c>
      <c r="Z81" s="33" t="e">
        <f t="shared" si="45"/>
        <v>#N/A</v>
      </c>
      <c r="AA81" s="33">
        <f>Eingabe!E78</f>
        <v>0</v>
      </c>
      <c r="AB81" s="33">
        <f t="shared" si="53"/>
        <v>38</v>
      </c>
      <c r="AC81" s="33" t="e">
        <f t="shared" si="41"/>
        <v>#N/A</v>
      </c>
      <c r="AD81" s="33" t="e">
        <f>INDEX($Y$6:$Y$106,AB81)+INDEX($AA$6:$AA$106,AB81)</f>
        <v>#N/A</v>
      </c>
      <c r="AE81" s="33" t="e">
        <f t="shared" si="46"/>
        <v>#N/A</v>
      </c>
      <c r="AG81" s="34" t="e">
        <f t="shared" si="47"/>
        <v>#N/A</v>
      </c>
      <c r="AH81" s="34" t="e">
        <f t="shared" ca="1" si="50"/>
        <v>#N/A</v>
      </c>
      <c r="AI81" s="75">
        <f>Eingabe!C78</f>
        <v>0</v>
      </c>
      <c r="AK81" s="33">
        <f>A44</f>
        <v>38</v>
      </c>
      <c r="AL81" s="36" t="e">
        <f>C44</f>
        <v>#N/A</v>
      </c>
      <c r="AM81" s="34" t="e">
        <f>I44</f>
        <v>#N/A</v>
      </c>
      <c r="AN81" s="34" t="e">
        <f>J44</f>
        <v>#N/A</v>
      </c>
      <c r="AO81" s="34" t="e">
        <f t="shared" si="54"/>
        <v>#N/A</v>
      </c>
      <c r="AP81" s="86">
        <f t="shared" si="51"/>
        <v>0</v>
      </c>
      <c r="AQ81" s="86">
        <f t="shared" si="52"/>
        <v>0</v>
      </c>
      <c r="AR81" s="34" t="e">
        <f t="shared" si="55"/>
        <v>#N/A</v>
      </c>
    </row>
    <row r="82" spans="1:44" x14ac:dyDescent="0.2">
      <c r="A82" s="33">
        <f>Eingabe!A79</f>
        <v>76</v>
      </c>
      <c r="B82" s="36">
        <f>Eingabe!B79+Eingabe!C79</f>
        <v>0</v>
      </c>
      <c r="C82" s="33" t="e">
        <f t="shared" si="42"/>
        <v>#N/A</v>
      </c>
      <c r="D82" s="33">
        <f>(Eingabe!D79-Eingabe!C79)*(24*60*60)</f>
        <v>0</v>
      </c>
      <c r="E82" s="33">
        <f t="shared" si="39"/>
        <v>0</v>
      </c>
      <c r="F82" s="33">
        <f>E82-SUM(Eingabe!E$3:E78)</f>
        <v>93</v>
      </c>
      <c r="G82" s="33" t="e">
        <f t="shared" si="43"/>
        <v>#N/A</v>
      </c>
      <c r="H82" s="39">
        <f t="shared" si="48"/>
        <v>0</v>
      </c>
      <c r="I82" s="34" t="e">
        <f t="shared" si="49"/>
        <v>#N/A</v>
      </c>
      <c r="J82" s="34" t="e">
        <f t="shared" si="44"/>
        <v>#N/A</v>
      </c>
      <c r="K82" s="39" t="e">
        <f t="shared" si="57"/>
        <v>#N/A</v>
      </c>
      <c r="L82" s="33" t="e">
        <f t="shared" si="56"/>
        <v>#N/A</v>
      </c>
      <c r="Y82" s="33" t="e">
        <f t="shared" si="40"/>
        <v>#N/A</v>
      </c>
      <c r="Z82" s="33" t="e">
        <f t="shared" si="45"/>
        <v>#N/A</v>
      </c>
      <c r="AA82" s="33">
        <f>Eingabe!E79</f>
        <v>0</v>
      </c>
      <c r="AB82" s="33">
        <f t="shared" si="53"/>
        <v>39</v>
      </c>
      <c r="AC82" s="33" t="e">
        <f t="shared" si="41"/>
        <v>#N/A</v>
      </c>
      <c r="AD82" s="33" t="e">
        <f>INDEX($Y$6:$Y$106,AB82)</f>
        <v>#N/A</v>
      </c>
      <c r="AE82" s="33" t="e">
        <f t="shared" si="46"/>
        <v>#N/A</v>
      </c>
      <c r="AG82" s="34" t="e">
        <f t="shared" si="47"/>
        <v>#N/A</v>
      </c>
      <c r="AH82" s="34" t="e">
        <f t="shared" ca="1" si="50"/>
        <v>#N/A</v>
      </c>
      <c r="AI82" s="75">
        <f>Eingabe!C79</f>
        <v>0</v>
      </c>
      <c r="AL82" s="36" t="e">
        <f>AL81</f>
        <v>#N/A</v>
      </c>
      <c r="AM82" s="34" t="e">
        <f>AM83</f>
        <v>#N/A</v>
      </c>
      <c r="AN82" s="34" t="e">
        <f>AN81</f>
        <v>#N/A</v>
      </c>
      <c r="AO82" s="34" t="e">
        <f t="shared" si="54"/>
        <v>#N/A</v>
      </c>
      <c r="AP82" s="86">
        <f t="shared" si="51"/>
        <v>0</v>
      </c>
      <c r="AQ82" s="86">
        <f t="shared" si="52"/>
        <v>0</v>
      </c>
      <c r="AR82" s="34" t="e">
        <f t="shared" si="55"/>
        <v>#N/A</v>
      </c>
    </row>
    <row r="83" spans="1:44" x14ac:dyDescent="0.2">
      <c r="A83" s="33">
        <f>Eingabe!A80</f>
        <v>77</v>
      </c>
      <c r="B83" s="36">
        <f>Eingabe!B80+Eingabe!C80</f>
        <v>0</v>
      </c>
      <c r="C83" s="33" t="e">
        <f t="shared" si="42"/>
        <v>#N/A</v>
      </c>
      <c r="D83" s="33">
        <f>(Eingabe!D80-Eingabe!C80)*(24*60*60)</f>
        <v>0</v>
      </c>
      <c r="E83" s="33">
        <f t="shared" si="39"/>
        <v>0</v>
      </c>
      <c r="F83" s="33">
        <f>E83-SUM(Eingabe!E$3:E79)</f>
        <v>93</v>
      </c>
      <c r="G83" s="33" t="e">
        <f t="shared" si="43"/>
        <v>#N/A</v>
      </c>
      <c r="H83" s="39">
        <f t="shared" si="48"/>
        <v>0</v>
      </c>
      <c r="I83" s="34" t="e">
        <f t="shared" si="49"/>
        <v>#N/A</v>
      </c>
      <c r="J83" s="34" t="e">
        <f t="shared" si="44"/>
        <v>#N/A</v>
      </c>
      <c r="K83" s="39" t="e">
        <f t="shared" si="57"/>
        <v>#N/A</v>
      </c>
      <c r="L83" s="33" t="e">
        <f t="shared" si="56"/>
        <v>#N/A</v>
      </c>
      <c r="Y83" s="33" t="e">
        <f t="shared" si="40"/>
        <v>#N/A</v>
      </c>
      <c r="Z83" s="33" t="e">
        <f t="shared" si="45"/>
        <v>#N/A</v>
      </c>
      <c r="AA83" s="33">
        <f>Eingabe!E80</f>
        <v>0</v>
      </c>
      <c r="AB83" s="33">
        <f t="shared" si="53"/>
        <v>39</v>
      </c>
      <c r="AC83" s="33" t="e">
        <f t="shared" si="41"/>
        <v>#N/A</v>
      </c>
      <c r="AD83" s="33" t="e">
        <f>INDEX($Y$6:$Y$106,AB83)+INDEX($AA$6:$AA$106,AB83)</f>
        <v>#N/A</v>
      </c>
      <c r="AE83" s="33" t="e">
        <f t="shared" si="46"/>
        <v>#N/A</v>
      </c>
      <c r="AG83" s="34" t="e">
        <f t="shared" si="47"/>
        <v>#N/A</v>
      </c>
      <c r="AH83" s="34" t="e">
        <f t="shared" ca="1" si="50"/>
        <v>#N/A</v>
      </c>
      <c r="AI83" s="75">
        <f>Eingabe!C80</f>
        <v>0</v>
      </c>
      <c r="AK83" s="33">
        <f>A45</f>
        <v>39</v>
      </c>
      <c r="AL83" s="36" t="e">
        <f>C45</f>
        <v>#N/A</v>
      </c>
      <c r="AM83" s="34" t="e">
        <f>I45</f>
        <v>#N/A</v>
      </c>
      <c r="AN83" s="34" t="e">
        <f>J45</f>
        <v>#N/A</v>
      </c>
      <c r="AO83" s="34" t="e">
        <f t="shared" si="54"/>
        <v>#N/A</v>
      </c>
      <c r="AP83" s="86">
        <f t="shared" si="51"/>
        <v>0</v>
      </c>
      <c r="AQ83" s="86">
        <f t="shared" si="52"/>
        <v>0</v>
      </c>
      <c r="AR83" s="34" t="e">
        <f t="shared" si="55"/>
        <v>#N/A</v>
      </c>
    </row>
    <row r="84" spans="1:44" x14ac:dyDescent="0.2">
      <c r="A84" s="33">
        <f>Eingabe!A81</f>
        <v>78</v>
      </c>
      <c r="B84" s="36">
        <f>Eingabe!B81+Eingabe!C81</f>
        <v>0</v>
      </c>
      <c r="C84" s="33" t="e">
        <f t="shared" si="42"/>
        <v>#N/A</v>
      </c>
      <c r="D84" s="33">
        <f>(Eingabe!D81-Eingabe!C81)*(24*60*60)</f>
        <v>0</v>
      </c>
      <c r="E84" s="33">
        <f t="shared" si="39"/>
        <v>0</v>
      </c>
      <c r="F84" s="33">
        <f>E84-SUM(Eingabe!E$3:E80)</f>
        <v>93</v>
      </c>
      <c r="G84" s="33" t="e">
        <f t="shared" si="43"/>
        <v>#N/A</v>
      </c>
      <c r="H84" s="39">
        <f t="shared" si="48"/>
        <v>0</v>
      </c>
      <c r="I84" s="34" t="e">
        <f t="shared" si="49"/>
        <v>#N/A</v>
      </c>
      <c r="J84" s="34" t="e">
        <f t="shared" si="44"/>
        <v>#N/A</v>
      </c>
      <c r="K84" s="39" t="e">
        <f t="shared" si="57"/>
        <v>#N/A</v>
      </c>
      <c r="L84" s="33" t="e">
        <f t="shared" si="56"/>
        <v>#N/A</v>
      </c>
      <c r="Y84" s="33" t="e">
        <f t="shared" si="40"/>
        <v>#N/A</v>
      </c>
      <c r="Z84" s="33" t="e">
        <f t="shared" si="45"/>
        <v>#N/A</v>
      </c>
      <c r="AA84" s="33">
        <f>Eingabe!E81</f>
        <v>0</v>
      </c>
      <c r="AB84" s="33">
        <f t="shared" si="53"/>
        <v>40</v>
      </c>
      <c r="AC84" s="33" t="e">
        <f t="shared" si="41"/>
        <v>#N/A</v>
      </c>
      <c r="AD84" s="33" t="e">
        <f>INDEX($Y$6:$Y$106,AB84)</f>
        <v>#N/A</v>
      </c>
      <c r="AE84" s="33" t="e">
        <f t="shared" si="46"/>
        <v>#N/A</v>
      </c>
      <c r="AG84" s="34" t="e">
        <f t="shared" si="47"/>
        <v>#N/A</v>
      </c>
      <c r="AH84" s="34" t="e">
        <f t="shared" ca="1" si="50"/>
        <v>#N/A</v>
      </c>
      <c r="AI84" s="75">
        <f>Eingabe!C81</f>
        <v>0</v>
      </c>
      <c r="AL84" s="36" t="e">
        <f>AL83</f>
        <v>#N/A</v>
      </c>
      <c r="AM84" s="34" t="e">
        <f>AM85</f>
        <v>#N/A</v>
      </c>
      <c r="AN84" s="34" t="e">
        <f>AN83</f>
        <v>#N/A</v>
      </c>
      <c r="AO84" s="34" t="e">
        <f t="shared" si="54"/>
        <v>#N/A</v>
      </c>
      <c r="AP84" s="86">
        <f t="shared" si="51"/>
        <v>0</v>
      </c>
      <c r="AQ84" s="86">
        <f t="shared" si="52"/>
        <v>0</v>
      </c>
      <c r="AR84" s="34" t="e">
        <f t="shared" si="55"/>
        <v>#N/A</v>
      </c>
    </row>
    <row r="85" spans="1:44" x14ac:dyDescent="0.2">
      <c r="A85" s="33">
        <f>Eingabe!A82</f>
        <v>79</v>
      </c>
      <c r="B85" s="36">
        <f>Eingabe!B82+Eingabe!C82</f>
        <v>0</v>
      </c>
      <c r="C85" s="33" t="e">
        <f t="shared" si="42"/>
        <v>#N/A</v>
      </c>
      <c r="D85" s="33">
        <f>(Eingabe!D82-Eingabe!C82)*(24*60*60)</f>
        <v>0</v>
      </c>
      <c r="E85" s="33">
        <f t="shared" si="39"/>
        <v>0</v>
      </c>
      <c r="F85" s="33">
        <f>E85-SUM(Eingabe!E$3:E81)</f>
        <v>93</v>
      </c>
      <c r="G85" s="33" t="e">
        <f t="shared" si="43"/>
        <v>#N/A</v>
      </c>
      <c r="H85" s="39">
        <f t="shared" si="48"/>
        <v>0</v>
      </c>
      <c r="I85" s="34" t="e">
        <f t="shared" si="49"/>
        <v>#N/A</v>
      </c>
      <c r="J85" s="34" t="e">
        <f t="shared" si="44"/>
        <v>#N/A</v>
      </c>
      <c r="K85" s="39" t="e">
        <f t="shared" si="57"/>
        <v>#N/A</v>
      </c>
      <c r="L85" s="33" t="e">
        <f t="shared" si="56"/>
        <v>#N/A</v>
      </c>
      <c r="Y85" s="33" t="e">
        <f t="shared" si="40"/>
        <v>#N/A</v>
      </c>
      <c r="Z85" s="33" t="e">
        <f t="shared" si="45"/>
        <v>#N/A</v>
      </c>
      <c r="AA85" s="33">
        <f>Eingabe!E82</f>
        <v>0</v>
      </c>
      <c r="AB85" s="33">
        <f t="shared" si="53"/>
        <v>40</v>
      </c>
      <c r="AC85" s="33" t="e">
        <f t="shared" si="41"/>
        <v>#N/A</v>
      </c>
      <c r="AD85" s="33" t="e">
        <f>INDEX($Y$6:$Y$106,AB85)+INDEX($AA$6:$AA$106,AB85)</f>
        <v>#N/A</v>
      </c>
      <c r="AE85" s="33" t="e">
        <f t="shared" si="46"/>
        <v>#N/A</v>
      </c>
      <c r="AG85" s="34" t="e">
        <f t="shared" si="47"/>
        <v>#N/A</v>
      </c>
      <c r="AH85" s="34" t="e">
        <f t="shared" ca="1" si="50"/>
        <v>#N/A</v>
      </c>
      <c r="AI85" s="75">
        <f>Eingabe!C82</f>
        <v>0</v>
      </c>
      <c r="AK85" s="33">
        <f>A46</f>
        <v>40</v>
      </c>
      <c r="AL85" s="36" t="e">
        <f>C46</f>
        <v>#N/A</v>
      </c>
      <c r="AM85" s="34" t="e">
        <f>I46</f>
        <v>#N/A</v>
      </c>
      <c r="AN85" s="34" t="e">
        <f>J46</f>
        <v>#N/A</v>
      </c>
      <c r="AO85" s="34" t="e">
        <f t="shared" si="54"/>
        <v>#N/A</v>
      </c>
      <c r="AP85" s="86">
        <f t="shared" si="51"/>
        <v>0</v>
      </c>
      <c r="AQ85" s="86">
        <f t="shared" si="52"/>
        <v>0</v>
      </c>
      <c r="AR85" s="34" t="e">
        <f t="shared" si="55"/>
        <v>#N/A</v>
      </c>
    </row>
    <row r="86" spans="1:44" x14ac:dyDescent="0.2">
      <c r="A86" s="33">
        <f>Eingabe!A83</f>
        <v>80</v>
      </c>
      <c r="B86" s="36">
        <f>Eingabe!B83+Eingabe!C83</f>
        <v>0</v>
      </c>
      <c r="C86" s="33" t="e">
        <f t="shared" si="42"/>
        <v>#N/A</v>
      </c>
      <c r="D86" s="33">
        <f>(Eingabe!D83-Eingabe!C83)*(24*60*60)</f>
        <v>0</v>
      </c>
      <c r="E86" s="33">
        <f t="shared" si="39"/>
        <v>0</v>
      </c>
      <c r="F86" s="33">
        <f>E86-SUM(Eingabe!E$3:E82)</f>
        <v>93</v>
      </c>
      <c r="G86" s="33" t="e">
        <f t="shared" si="43"/>
        <v>#N/A</v>
      </c>
      <c r="H86" s="39">
        <f t="shared" si="48"/>
        <v>0</v>
      </c>
      <c r="I86" s="34" t="e">
        <f t="shared" si="49"/>
        <v>#N/A</v>
      </c>
      <c r="J86" s="34" t="e">
        <f t="shared" si="44"/>
        <v>#N/A</v>
      </c>
      <c r="K86" s="39" t="e">
        <f t="shared" si="57"/>
        <v>#N/A</v>
      </c>
      <c r="L86" s="33" t="e">
        <f t="shared" si="56"/>
        <v>#N/A</v>
      </c>
      <c r="Y86" s="33" t="e">
        <f t="shared" si="40"/>
        <v>#N/A</v>
      </c>
      <c r="Z86" s="33" t="e">
        <f t="shared" si="45"/>
        <v>#N/A</v>
      </c>
      <c r="AA86" s="33">
        <f>Eingabe!E83</f>
        <v>0</v>
      </c>
      <c r="AB86" s="33">
        <f t="shared" si="53"/>
        <v>41</v>
      </c>
      <c r="AC86" s="33" t="e">
        <f t="shared" si="41"/>
        <v>#N/A</v>
      </c>
      <c r="AD86" s="33" t="e">
        <f>INDEX($Y$6:$Y$106,AB86)</f>
        <v>#N/A</v>
      </c>
      <c r="AE86" s="33" t="e">
        <f t="shared" si="46"/>
        <v>#N/A</v>
      </c>
      <c r="AG86" s="34" t="e">
        <f t="shared" si="47"/>
        <v>#N/A</v>
      </c>
      <c r="AH86" s="34" t="e">
        <f t="shared" ca="1" si="50"/>
        <v>#N/A</v>
      </c>
      <c r="AI86" s="75">
        <f>Eingabe!C83</f>
        <v>0</v>
      </c>
      <c r="AL86" s="36" t="e">
        <f>AL85</f>
        <v>#N/A</v>
      </c>
      <c r="AM86" s="34" t="e">
        <f>AM87</f>
        <v>#N/A</v>
      </c>
      <c r="AN86" s="34" t="e">
        <f>AN85</f>
        <v>#N/A</v>
      </c>
      <c r="AO86" s="34" t="e">
        <f t="shared" si="54"/>
        <v>#N/A</v>
      </c>
      <c r="AP86" s="86">
        <f t="shared" si="51"/>
        <v>0</v>
      </c>
      <c r="AQ86" s="86">
        <f t="shared" si="52"/>
        <v>0</v>
      </c>
      <c r="AR86" s="34" t="e">
        <f t="shared" si="55"/>
        <v>#N/A</v>
      </c>
    </row>
    <row r="87" spans="1:44" x14ac:dyDescent="0.2">
      <c r="A87" s="33">
        <f>Eingabe!A84</f>
        <v>81</v>
      </c>
      <c r="B87" s="36">
        <f>Eingabe!B84+Eingabe!C84</f>
        <v>0</v>
      </c>
      <c r="C87" s="33" t="e">
        <f t="shared" si="42"/>
        <v>#N/A</v>
      </c>
      <c r="D87" s="33">
        <f>(Eingabe!D84-Eingabe!C84)*(24*60*60)</f>
        <v>0</v>
      </c>
      <c r="E87" s="33">
        <f t="shared" si="39"/>
        <v>0</v>
      </c>
      <c r="F87" s="33">
        <f>E87-SUM(Eingabe!E$3:E83)</f>
        <v>93</v>
      </c>
      <c r="G87" s="33" t="e">
        <f t="shared" si="43"/>
        <v>#N/A</v>
      </c>
      <c r="H87" s="39">
        <f t="shared" si="48"/>
        <v>0</v>
      </c>
      <c r="I87" s="34" t="e">
        <f t="shared" si="49"/>
        <v>#N/A</v>
      </c>
      <c r="J87" s="34" t="e">
        <f t="shared" si="44"/>
        <v>#N/A</v>
      </c>
      <c r="K87" s="39" t="e">
        <f t="shared" si="57"/>
        <v>#N/A</v>
      </c>
      <c r="L87" s="33" t="e">
        <f t="shared" si="56"/>
        <v>#N/A</v>
      </c>
      <c r="Y87" s="33" t="e">
        <f t="shared" si="40"/>
        <v>#N/A</v>
      </c>
      <c r="Z87" s="33" t="e">
        <f t="shared" si="45"/>
        <v>#N/A</v>
      </c>
      <c r="AA87" s="33">
        <f>Eingabe!E84</f>
        <v>0</v>
      </c>
      <c r="AB87" s="33">
        <f t="shared" si="53"/>
        <v>41</v>
      </c>
      <c r="AC87" s="33" t="e">
        <f t="shared" si="41"/>
        <v>#N/A</v>
      </c>
      <c r="AD87" s="33" t="e">
        <f>INDEX($Y$6:$Y$106,AB87)+INDEX($AA$6:$AA$106,AB87)</f>
        <v>#N/A</v>
      </c>
      <c r="AE87" s="33" t="e">
        <f t="shared" si="46"/>
        <v>#N/A</v>
      </c>
      <c r="AG87" s="34" t="e">
        <f t="shared" si="47"/>
        <v>#N/A</v>
      </c>
      <c r="AH87" s="34" t="e">
        <f t="shared" ca="1" si="50"/>
        <v>#N/A</v>
      </c>
      <c r="AI87" s="75">
        <f>Eingabe!C84</f>
        <v>0</v>
      </c>
      <c r="AK87" s="33">
        <f>A47</f>
        <v>41</v>
      </c>
      <c r="AL87" s="36" t="e">
        <f>C47</f>
        <v>#N/A</v>
      </c>
      <c r="AM87" s="34" t="e">
        <f>I47</f>
        <v>#N/A</v>
      </c>
      <c r="AN87" s="34" t="e">
        <f>J47</f>
        <v>#N/A</v>
      </c>
      <c r="AO87" s="34" t="e">
        <f t="shared" si="54"/>
        <v>#N/A</v>
      </c>
      <c r="AP87" s="86">
        <f t="shared" si="51"/>
        <v>0</v>
      </c>
      <c r="AQ87" s="86">
        <f t="shared" si="52"/>
        <v>0</v>
      </c>
      <c r="AR87" s="34" t="e">
        <f t="shared" si="55"/>
        <v>#N/A</v>
      </c>
    </row>
    <row r="88" spans="1:44" x14ac:dyDescent="0.2">
      <c r="A88" s="33">
        <f>Eingabe!A85</f>
        <v>82</v>
      </c>
      <c r="B88" s="36">
        <f>Eingabe!B85+Eingabe!C85</f>
        <v>0</v>
      </c>
      <c r="C88" s="33" t="e">
        <f t="shared" si="42"/>
        <v>#N/A</v>
      </c>
      <c r="D88" s="33">
        <f>(Eingabe!D85-Eingabe!C85)*(24*60*60)</f>
        <v>0</v>
      </c>
      <c r="E88" s="33">
        <f t="shared" si="39"/>
        <v>0</v>
      </c>
      <c r="F88" s="33">
        <f>E88-SUM(Eingabe!E$3:E84)</f>
        <v>93</v>
      </c>
      <c r="G88" s="33" t="e">
        <f t="shared" si="43"/>
        <v>#N/A</v>
      </c>
      <c r="H88" s="39">
        <f t="shared" si="48"/>
        <v>0</v>
      </c>
      <c r="I88" s="34" t="e">
        <f t="shared" si="49"/>
        <v>#N/A</v>
      </c>
      <c r="J88" s="34" t="e">
        <f t="shared" si="44"/>
        <v>#N/A</v>
      </c>
      <c r="K88" s="39" t="e">
        <f t="shared" si="57"/>
        <v>#N/A</v>
      </c>
      <c r="L88" s="33" t="e">
        <f t="shared" si="56"/>
        <v>#N/A</v>
      </c>
      <c r="Y88" s="33" t="e">
        <f t="shared" si="40"/>
        <v>#N/A</v>
      </c>
      <c r="Z88" s="33" t="e">
        <f t="shared" si="45"/>
        <v>#N/A</v>
      </c>
      <c r="AA88" s="33">
        <f>Eingabe!E85</f>
        <v>0</v>
      </c>
      <c r="AB88" s="33">
        <f t="shared" si="53"/>
        <v>42</v>
      </c>
      <c r="AC88" s="33" t="e">
        <f t="shared" si="41"/>
        <v>#N/A</v>
      </c>
      <c r="AD88" s="33" t="e">
        <f>INDEX($Y$6:$Y$106,AB88)</f>
        <v>#N/A</v>
      </c>
      <c r="AE88" s="33" t="e">
        <f t="shared" si="46"/>
        <v>#N/A</v>
      </c>
      <c r="AG88" s="34" t="e">
        <f t="shared" si="47"/>
        <v>#N/A</v>
      </c>
      <c r="AH88" s="34" t="e">
        <f t="shared" ca="1" si="50"/>
        <v>#N/A</v>
      </c>
      <c r="AI88" s="75">
        <f>Eingabe!C85</f>
        <v>0</v>
      </c>
      <c r="AL88" s="36" t="e">
        <f>AL87</f>
        <v>#N/A</v>
      </c>
      <c r="AM88" s="34" t="e">
        <f>AM89</f>
        <v>#N/A</v>
      </c>
      <c r="AN88" s="34" t="e">
        <f>AN87</f>
        <v>#N/A</v>
      </c>
      <c r="AO88" s="34" t="e">
        <f t="shared" si="54"/>
        <v>#N/A</v>
      </c>
      <c r="AP88" s="86">
        <f t="shared" si="51"/>
        <v>0</v>
      </c>
      <c r="AQ88" s="86">
        <f t="shared" si="52"/>
        <v>0</v>
      </c>
      <c r="AR88" s="34" t="e">
        <f t="shared" si="55"/>
        <v>#N/A</v>
      </c>
    </row>
    <row r="89" spans="1:44" x14ac:dyDescent="0.2">
      <c r="A89" s="33">
        <f>Eingabe!A86</f>
        <v>83</v>
      </c>
      <c r="B89" s="36">
        <f>Eingabe!B86+Eingabe!C86</f>
        <v>0</v>
      </c>
      <c r="C89" s="33" t="e">
        <f t="shared" si="42"/>
        <v>#N/A</v>
      </c>
      <c r="D89" s="33">
        <f>(Eingabe!D86-Eingabe!C86)*(24*60*60)</f>
        <v>0</v>
      </c>
      <c r="E89" s="33">
        <f t="shared" si="39"/>
        <v>0</v>
      </c>
      <c r="F89" s="33">
        <f>E89-SUM(Eingabe!E$3:E85)</f>
        <v>93</v>
      </c>
      <c r="G89" s="33" t="e">
        <f t="shared" si="43"/>
        <v>#N/A</v>
      </c>
      <c r="H89" s="39">
        <f t="shared" si="48"/>
        <v>0</v>
      </c>
      <c r="I89" s="34" t="e">
        <f t="shared" si="49"/>
        <v>#N/A</v>
      </c>
      <c r="J89" s="34" t="e">
        <f t="shared" si="44"/>
        <v>#N/A</v>
      </c>
      <c r="K89" s="39" t="e">
        <f t="shared" si="57"/>
        <v>#N/A</v>
      </c>
      <c r="L89" s="33" t="e">
        <f t="shared" si="56"/>
        <v>#N/A</v>
      </c>
      <c r="Y89" s="33" t="e">
        <f t="shared" si="40"/>
        <v>#N/A</v>
      </c>
      <c r="Z89" s="33" t="e">
        <f t="shared" si="45"/>
        <v>#N/A</v>
      </c>
      <c r="AA89" s="33">
        <f>Eingabe!E86</f>
        <v>0</v>
      </c>
      <c r="AB89" s="33">
        <f t="shared" si="53"/>
        <v>42</v>
      </c>
      <c r="AC89" s="33" t="e">
        <f t="shared" si="41"/>
        <v>#N/A</v>
      </c>
      <c r="AD89" s="33" t="e">
        <f>INDEX($Y$6:$Y$106,AB89)+INDEX($AA$6:$AA$106,AB89)</f>
        <v>#N/A</v>
      </c>
      <c r="AE89" s="33" t="e">
        <f t="shared" si="46"/>
        <v>#N/A</v>
      </c>
      <c r="AG89" s="34" t="e">
        <f t="shared" si="47"/>
        <v>#N/A</v>
      </c>
      <c r="AH89" s="34" t="e">
        <f t="shared" ca="1" si="50"/>
        <v>#N/A</v>
      </c>
      <c r="AI89" s="75">
        <f>Eingabe!C86</f>
        <v>0</v>
      </c>
      <c r="AK89" s="33">
        <f>A48</f>
        <v>42</v>
      </c>
      <c r="AL89" s="36" t="e">
        <f>C48</f>
        <v>#N/A</v>
      </c>
      <c r="AM89" s="34" t="e">
        <f>I48</f>
        <v>#N/A</v>
      </c>
      <c r="AN89" s="34" t="e">
        <f>J48</f>
        <v>#N/A</v>
      </c>
      <c r="AO89" s="34" t="e">
        <f t="shared" si="54"/>
        <v>#N/A</v>
      </c>
      <c r="AP89" s="86">
        <f t="shared" si="51"/>
        <v>0</v>
      </c>
      <c r="AQ89" s="86">
        <f t="shared" si="52"/>
        <v>0</v>
      </c>
      <c r="AR89" s="34" t="e">
        <f t="shared" si="55"/>
        <v>#N/A</v>
      </c>
    </row>
    <row r="90" spans="1:44" x14ac:dyDescent="0.2">
      <c r="A90" s="33">
        <f>Eingabe!A87</f>
        <v>84</v>
      </c>
      <c r="B90" s="36">
        <f>Eingabe!B87+Eingabe!C87</f>
        <v>0</v>
      </c>
      <c r="C90" s="33" t="e">
        <f t="shared" si="42"/>
        <v>#N/A</v>
      </c>
      <c r="D90" s="33">
        <f>(Eingabe!D87-Eingabe!C87)*(24*60*60)</f>
        <v>0</v>
      </c>
      <c r="E90" s="33">
        <f t="shared" si="39"/>
        <v>0</v>
      </c>
      <c r="F90" s="33">
        <f>E90-SUM(Eingabe!E$3:E86)</f>
        <v>93</v>
      </c>
      <c r="G90" s="33" t="e">
        <f t="shared" si="43"/>
        <v>#N/A</v>
      </c>
      <c r="H90" s="39">
        <f t="shared" si="48"/>
        <v>0</v>
      </c>
      <c r="I90" s="34" t="e">
        <f t="shared" si="49"/>
        <v>#N/A</v>
      </c>
      <c r="J90" s="34" t="e">
        <f t="shared" si="44"/>
        <v>#N/A</v>
      </c>
      <c r="K90" s="39" t="e">
        <f t="shared" si="57"/>
        <v>#N/A</v>
      </c>
      <c r="L90" s="33" t="e">
        <f t="shared" si="56"/>
        <v>#N/A</v>
      </c>
      <c r="Y90" s="33" t="e">
        <f t="shared" si="40"/>
        <v>#N/A</v>
      </c>
      <c r="Z90" s="33" t="e">
        <f t="shared" si="45"/>
        <v>#N/A</v>
      </c>
      <c r="AA90" s="33">
        <f>Eingabe!E87</f>
        <v>0</v>
      </c>
      <c r="AB90" s="33">
        <f t="shared" si="53"/>
        <v>43</v>
      </c>
      <c r="AC90" s="33" t="e">
        <f t="shared" si="41"/>
        <v>#N/A</v>
      </c>
      <c r="AD90" s="33" t="e">
        <f>INDEX($Y$6:$Y$106,AB90)</f>
        <v>#N/A</v>
      </c>
      <c r="AE90" s="33" t="e">
        <f t="shared" si="46"/>
        <v>#N/A</v>
      </c>
      <c r="AG90" s="34" t="e">
        <f t="shared" si="47"/>
        <v>#N/A</v>
      </c>
      <c r="AH90" s="34" t="e">
        <f t="shared" ca="1" si="50"/>
        <v>#N/A</v>
      </c>
      <c r="AI90" s="75">
        <f>Eingabe!C87</f>
        <v>0</v>
      </c>
      <c r="AL90" s="36" t="e">
        <f>AL89</f>
        <v>#N/A</v>
      </c>
      <c r="AM90" s="34" t="e">
        <f>AM91</f>
        <v>#N/A</v>
      </c>
      <c r="AN90" s="34" t="e">
        <f>AN89</f>
        <v>#N/A</v>
      </c>
      <c r="AO90" s="34" t="e">
        <f t="shared" si="54"/>
        <v>#N/A</v>
      </c>
      <c r="AP90" s="86">
        <f t="shared" si="51"/>
        <v>0</v>
      </c>
      <c r="AQ90" s="86">
        <f t="shared" si="52"/>
        <v>0</v>
      </c>
      <c r="AR90" s="34" t="e">
        <f t="shared" si="55"/>
        <v>#N/A</v>
      </c>
    </row>
    <row r="91" spans="1:44" x14ac:dyDescent="0.2">
      <c r="A91" s="33">
        <f>Eingabe!A88</f>
        <v>85</v>
      </c>
      <c r="B91" s="36">
        <f>Eingabe!B88+Eingabe!C88</f>
        <v>0</v>
      </c>
      <c r="C91" s="33" t="e">
        <f t="shared" si="42"/>
        <v>#N/A</v>
      </c>
      <c r="D91" s="33">
        <f>(Eingabe!D88-Eingabe!C88)*(24*60*60)</f>
        <v>0</v>
      </c>
      <c r="E91" s="33">
        <f t="shared" si="39"/>
        <v>0</v>
      </c>
      <c r="F91" s="33">
        <f>E91-SUM(Eingabe!E$3:E87)</f>
        <v>93</v>
      </c>
      <c r="G91" s="33" t="e">
        <f t="shared" si="43"/>
        <v>#N/A</v>
      </c>
      <c r="H91" s="39">
        <f t="shared" si="48"/>
        <v>0</v>
      </c>
      <c r="I91" s="34" t="e">
        <f t="shared" si="49"/>
        <v>#N/A</v>
      </c>
      <c r="J91" s="34" t="e">
        <f t="shared" si="44"/>
        <v>#N/A</v>
      </c>
      <c r="K91" s="39" t="e">
        <f t="shared" si="57"/>
        <v>#N/A</v>
      </c>
      <c r="L91" s="33" t="e">
        <f t="shared" si="56"/>
        <v>#N/A</v>
      </c>
      <c r="Y91" s="33" t="e">
        <f t="shared" si="40"/>
        <v>#N/A</v>
      </c>
      <c r="Z91" s="33" t="e">
        <f t="shared" si="45"/>
        <v>#N/A</v>
      </c>
      <c r="AA91" s="33">
        <f>Eingabe!E88</f>
        <v>0</v>
      </c>
      <c r="AB91" s="33">
        <f t="shared" si="53"/>
        <v>43</v>
      </c>
      <c r="AC91" s="33" t="e">
        <f t="shared" si="41"/>
        <v>#N/A</v>
      </c>
      <c r="AD91" s="33" t="e">
        <f>INDEX($Y$6:$Y$106,AB91)+INDEX($AA$6:$AA$106,AB91)</f>
        <v>#N/A</v>
      </c>
      <c r="AE91" s="33" t="e">
        <f t="shared" si="46"/>
        <v>#N/A</v>
      </c>
      <c r="AG91" s="34" t="e">
        <f t="shared" si="47"/>
        <v>#N/A</v>
      </c>
      <c r="AH91" s="34" t="e">
        <f t="shared" ca="1" si="50"/>
        <v>#N/A</v>
      </c>
      <c r="AI91" s="75">
        <f>Eingabe!C88</f>
        <v>0</v>
      </c>
      <c r="AK91" s="33">
        <f>A49</f>
        <v>43</v>
      </c>
      <c r="AL91" s="36" t="e">
        <f>C49</f>
        <v>#N/A</v>
      </c>
      <c r="AM91" s="34" t="e">
        <f>I49</f>
        <v>#N/A</v>
      </c>
      <c r="AN91" s="34" t="e">
        <f>J49</f>
        <v>#N/A</v>
      </c>
      <c r="AO91" s="34" t="e">
        <f t="shared" si="54"/>
        <v>#N/A</v>
      </c>
      <c r="AP91" s="86">
        <f t="shared" si="51"/>
        <v>0</v>
      </c>
      <c r="AQ91" s="86">
        <f t="shared" si="52"/>
        <v>0</v>
      </c>
      <c r="AR91" s="34" t="e">
        <f t="shared" si="55"/>
        <v>#N/A</v>
      </c>
    </row>
    <row r="92" spans="1:44" x14ac:dyDescent="0.2">
      <c r="A92" s="33">
        <f>Eingabe!A89</f>
        <v>86</v>
      </c>
      <c r="B92" s="36">
        <f>Eingabe!B89+Eingabe!C89</f>
        <v>0</v>
      </c>
      <c r="C92" s="33" t="e">
        <f t="shared" si="42"/>
        <v>#N/A</v>
      </c>
      <c r="D92" s="33">
        <f>(Eingabe!D89-Eingabe!C89)*(24*60*60)</f>
        <v>0</v>
      </c>
      <c r="E92" s="33">
        <f t="shared" si="39"/>
        <v>0</v>
      </c>
      <c r="F92" s="33">
        <f>E92-SUM(Eingabe!E$3:E88)</f>
        <v>93</v>
      </c>
      <c r="G92" s="33" t="e">
        <f t="shared" si="43"/>
        <v>#N/A</v>
      </c>
      <c r="H92" s="39">
        <f t="shared" si="48"/>
        <v>0</v>
      </c>
      <c r="I92" s="34" t="e">
        <f t="shared" si="49"/>
        <v>#N/A</v>
      </c>
      <c r="J92" s="34" t="e">
        <f t="shared" si="44"/>
        <v>#N/A</v>
      </c>
      <c r="K92" s="39" t="e">
        <f t="shared" si="57"/>
        <v>#N/A</v>
      </c>
      <c r="L92" s="33" t="e">
        <f t="shared" si="56"/>
        <v>#N/A</v>
      </c>
      <c r="Y92" s="33" t="e">
        <f t="shared" si="40"/>
        <v>#N/A</v>
      </c>
      <c r="Z92" s="33" t="e">
        <f t="shared" si="45"/>
        <v>#N/A</v>
      </c>
      <c r="AA92" s="33">
        <f>Eingabe!E89</f>
        <v>0</v>
      </c>
      <c r="AB92" s="33">
        <f t="shared" si="53"/>
        <v>44</v>
      </c>
      <c r="AC92" s="33" t="e">
        <f t="shared" si="41"/>
        <v>#N/A</v>
      </c>
      <c r="AD92" s="33" t="e">
        <f>INDEX($Y$6:$Y$106,AB92)</f>
        <v>#N/A</v>
      </c>
      <c r="AE92" s="33" t="e">
        <f t="shared" si="46"/>
        <v>#N/A</v>
      </c>
      <c r="AG92" s="34" t="e">
        <f t="shared" si="47"/>
        <v>#N/A</v>
      </c>
      <c r="AH92" s="34" t="e">
        <f t="shared" ca="1" si="50"/>
        <v>#N/A</v>
      </c>
      <c r="AI92" s="75">
        <f>Eingabe!C89</f>
        <v>0</v>
      </c>
      <c r="AL92" s="36" t="e">
        <f>AL91</f>
        <v>#N/A</v>
      </c>
      <c r="AM92" s="34" t="e">
        <f>AM93</f>
        <v>#N/A</v>
      </c>
      <c r="AN92" s="34" t="e">
        <f>AN91</f>
        <v>#N/A</v>
      </c>
      <c r="AO92" s="34" t="e">
        <f t="shared" si="54"/>
        <v>#N/A</v>
      </c>
      <c r="AP92" s="86">
        <f t="shared" si="51"/>
        <v>0</v>
      </c>
      <c r="AQ92" s="86">
        <f t="shared" si="52"/>
        <v>0</v>
      </c>
      <c r="AR92" s="34" t="e">
        <f t="shared" si="55"/>
        <v>#N/A</v>
      </c>
    </row>
    <row r="93" spans="1:44" x14ac:dyDescent="0.2">
      <c r="A93" s="33">
        <f>Eingabe!A90</f>
        <v>87</v>
      </c>
      <c r="B93" s="36">
        <f>Eingabe!B90+Eingabe!C90</f>
        <v>0</v>
      </c>
      <c r="C93" s="33" t="e">
        <f t="shared" si="42"/>
        <v>#N/A</v>
      </c>
      <c r="D93" s="33">
        <f>(Eingabe!D90-Eingabe!C90)*(24*60*60)</f>
        <v>0</v>
      </c>
      <c r="E93" s="33">
        <f t="shared" si="39"/>
        <v>0</v>
      </c>
      <c r="F93" s="33">
        <f>E93-SUM(Eingabe!E$3:E89)</f>
        <v>93</v>
      </c>
      <c r="G93" s="33" t="e">
        <f t="shared" si="43"/>
        <v>#N/A</v>
      </c>
      <c r="H93" s="39">
        <f t="shared" si="48"/>
        <v>0</v>
      </c>
      <c r="I93" s="34" t="e">
        <f t="shared" si="49"/>
        <v>#N/A</v>
      </c>
      <c r="J93" s="34" t="e">
        <f t="shared" si="44"/>
        <v>#N/A</v>
      </c>
      <c r="K93" s="39" t="e">
        <f t="shared" si="57"/>
        <v>#N/A</v>
      </c>
      <c r="L93" s="33" t="e">
        <f t="shared" si="56"/>
        <v>#N/A</v>
      </c>
      <c r="Y93" s="33" t="e">
        <f t="shared" si="40"/>
        <v>#N/A</v>
      </c>
      <c r="Z93" s="33" t="e">
        <f t="shared" si="45"/>
        <v>#N/A</v>
      </c>
      <c r="AA93" s="33">
        <f>Eingabe!E90</f>
        <v>0</v>
      </c>
      <c r="AB93" s="33">
        <f t="shared" si="53"/>
        <v>44</v>
      </c>
      <c r="AC93" s="33" t="e">
        <f t="shared" si="41"/>
        <v>#N/A</v>
      </c>
      <c r="AD93" s="33" t="e">
        <f>INDEX($Y$6:$Y$106,AB93)+INDEX($AA$6:$AA$106,AB93)</f>
        <v>#N/A</v>
      </c>
      <c r="AE93" s="33" t="e">
        <f t="shared" si="46"/>
        <v>#N/A</v>
      </c>
      <c r="AG93" s="34" t="e">
        <f t="shared" si="47"/>
        <v>#N/A</v>
      </c>
      <c r="AH93" s="34" t="e">
        <f t="shared" ca="1" si="50"/>
        <v>#N/A</v>
      </c>
      <c r="AI93" s="75">
        <f>Eingabe!C90</f>
        <v>0</v>
      </c>
      <c r="AK93" s="33">
        <f>A50</f>
        <v>44</v>
      </c>
      <c r="AL93" s="36" t="e">
        <f>C50</f>
        <v>#N/A</v>
      </c>
      <c r="AM93" s="34" t="e">
        <f>I50</f>
        <v>#N/A</v>
      </c>
      <c r="AN93" s="34" t="e">
        <f>J50</f>
        <v>#N/A</v>
      </c>
      <c r="AO93" s="34" t="e">
        <f t="shared" si="54"/>
        <v>#N/A</v>
      </c>
      <c r="AP93" s="86">
        <f t="shared" si="51"/>
        <v>0</v>
      </c>
      <c r="AQ93" s="86">
        <f t="shared" si="52"/>
        <v>0</v>
      </c>
      <c r="AR93" s="34" t="e">
        <f t="shared" si="55"/>
        <v>#N/A</v>
      </c>
    </row>
    <row r="94" spans="1:44" x14ac:dyDescent="0.2">
      <c r="A94" s="33">
        <f>Eingabe!A91</f>
        <v>88</v>
      </c>
      <c r="B94" s="36">
        <f>Eingabe!B91+Eingabe!C91</f>
        <v>0</v>
      </c>
      <c r="C94" s="33" t="e">
        <f t="shared" si="42"/>
        <v>#N/A</v>
      </c>
      <c r="D94" s="33">
        <f>(Eingabe!D91-Eingabe!C91)*(24*60*60)</f>
        <v>0</v>
      </c>
      <c r="E94" s="33">
        <f t="shared" si="39"/>
        <v>0</v>
      </c>
      <c r="F94" s="33">
        <f>E94-SUM(Eingabe!E$3:E90)</f>
        <v>93</v>
      </c>
      <c r="G94" s="33" t="e">
        <f t="shared" si="43"/>
        <v>#N/A</v>
      </c>
      <c r="H94" s="39">
        <f t="shared" si="48"/>
        <v>0</v>
      </c>
      <c r="I94" s="34" t="e">
        <f t="shared" si="49"/>
        <v>#N/A</v>
      </c>
      <c r="J94" s="34" t="e">
        <f t="shared" si="44"/>
        <v>#N/A</v>
      </c>
      <c r="K94" s="39" t="e">
        <f t="shared" si="57"/>
        <v>#N/A</v>
      </c>
      <c r="L94" s="33" t="e">
        <f t="shared" si="56"/>
        <v>#N/A</v>
      </c>
      <c r="Y94" s="33" t="e">
        <f t="shared" si="40"/>
        <v>#N/A</v>
      </c>
      <c r="Z94" s="33" t="e">
        <f t="shared" si="45"/>
        <v>#N/A</v>
      </c>
      <c r="AA94" s="33">
        <f>Eingabe!E91</f>
        <v>0</v>
      </c>
      <c r="AB94" s="33">
        <f t="shared" si="53"/>
        <v>45</v>
      </c>
      <c r="AC94" s="33" t="e">
        <f t="shared" si="41"/>
        <v>#N/A</v>
      </c>
      <c r="AD94" s="33" t="e">
        <f>INDEX($Y$6:$Y$106,AB94)</f>
        <v>#N/A</v>
      </c>
      <c r="AE94" s="33" t="e">
        <f t="shared" si="46"/>
        <v>#N/A</v>
      </c>
      <c r="AG94" s="34" t="e">
        <f t="shared" si="47"/>
        <v>#N/A</v>
      </c>
      <c r="AH94" s="34" t="e">
        <f t="shared" ca="1" si="50"/>
        <v>#N/A</v>
      </c>
      <c r="AI94" s="75">
        <f>Eingabe!C91</f>
        <v>0</v>
      </c>
      <c r="AL94" s="36" t="e">
        <f>AL93</f>
        <v>#N/A</v>
      </c>
      <c r="AM94" s="34" t="e">
        <f>AM95</f>
        <v>#N/A</v>
      </c>
      <c r="AN94" s="34" t="e">
        <f>AN93</f>
        <v>#N/A</v>
      </c>
      <c r="AO94" s="34" t="e">
        <f t="shared" si="54"/>
        <v>#N/A</v>
      </c>
      <c r="AP94" s="86">
        <f t="shared" si="51"/>
        <v>0</v>
      </c>
      <c r="AQ94" s="86">
        <f t="shared" si="52"/>
        <v>0</v>
      </c>
      <c r="AR94" s="34" t="e">
        <f t="shared" si="55"/>
        <v>#N/A</v>
      </c>
    </row>
    <row r="95" spans="1:44" x14ac:dyDescent="0.2">
      <c r="A95" s="33">
        <f>Eingabe!A92</f>
        <v>89</v>
      </c>
      <c r="B95" s="36">
        <f>Eingabe!B92+Eingabe!C92</f>
        <v>0</v>
      </c>
      <c r="C95" s="33" t="e">
        <f t="shared" si="42"/>
        <v>#N/A</v>
      </c>
      <c r="D95" s="33">
        <f>(Eingabe!D92-Eingabe!C92)*(24*60*60)</f>
        <v>0</v>
      </c>
      <c r="E95" s="33">
        <f t="shared" si="39"/>
        <v>0</v>
      </c>
      <c r="F95" s="33">
        <f>E95-SUM(Eingabe!E$3:E91)</f>
        <v>93</v>
      </c>
      <c r="G95" s="33" t="e">
        <f t="shared" si="43"/>
        <v>#N/A</v>
      </c>
      <c r="H95" s="39">
        <f t="shared" si="48"/>
        <v>0</v>
      </c>
      <c r="I95" s="34" t="e">
        <f t="shared" si="49"/>
        <v>#N/A</v>
      </c>
      <c r="J95" s="34" t="e">
        <f t="shared" si="44"/>
        <v>#N/A</v>
      </c>
      <c r="K95" s="39" t="e">
        <f t="shared" si="57"/>
        <v>#N/A</v>
      </c>
      <c r="L95" s="33" t="e">
        <f t="shared" si="56"/>
        <v>#N/A</v>
      </c>
      <c r="Y95" s="33" t="e">
        <f t="shared" si="40"/>
        <v>#N/A</v>
      </c>
      <c r="Z95" s="33" t="e">
        <f t="shared" si="45"/>
        <v>#N/A</v>
      </c>
      <c r="AA95" s="33">
        <f>Eingabe!E92</f>
        <v>0</v>
      </c>
      <c r="AB95" s="33">
        <f t="shared" si="53"/>
        <v>45</v>
      </c>
      <c r="AC95" s="33" t="e">
        <f t="shared" si="41"/>
        <v>#N/A</v>
      </c>
      <c r="AD95" s="33" t="e">
        <f>INDEX($Y$6:$Y$106,AB95)+INDEX($AA$6:$AA$106,AB95)</f>
        <v>#N/A</v>
      </c>
      <c r="AE95" s="33" t="e">
        <f t="shared" si="46"/>
        <v>#N/A</v>
      </c>
      <c r="AG95" s="34" t="e">
        <f t="shared" si="47"/>
        <v>#N/A</v>
      </c>
      <c r="AH95" s="34" t="e">
        <f t="shared" ca="1" si="50"/>
        <v>#N/A</v>
      </c>
      <c r="AI95" s="75">
        <f>Eingabe!C92</f>
        <v>0</v>
      </c>
      <c r="AK95" s="33">
        <f>A51</f>
        <v>45</v>
      </c>
      <c r="AL95" s="36" t="e">
        <f>C51</f>
        <v>#N/A</v>
      </c>
      <c r="AM95" s="34" t="e">
        <f>I51</f>
        <v>#N/A</v>
      </c>
      <c r="AN95" s="34" t="e">
        <f>J51</f>
        <v>#N/A</v>
      </c>
      <c r="AO95" s="34" t="e">
        <f t="shared" si="54"/>
        <v>#N/A</v>
      </c>
      <c r="AP95" s="86">
        <f t="shared" si="51"/>
        <v>0</v>
      </c>
      <c r="AQ95" s="86">
        <f t="shared" si="52"/>
        <v>0</v>
      </c>
      <c r="AR95" s="34" t="e">
        <f t="shared" si="55"/>
        <v>#N/A</v>
      </c>
    </row>
    <row r="96" spans="1:44" x14ac:dyDescent="0.2">
      <c r="A96" s="33">
        <f>Eingabe!A93</f>
        <v>90</v>
      </c>
      <c r="B96" s="36">
        <f>Eingabe!B93+Eingabe!C93</f>
        <v>0</v>
      </c>
      <c r="C96" s="33" t="e">
        <f t="shared" si="42"/>
        <v>#N/A</v>
      </c>
      <c r="D96" s="33">
        <f>(Eingabe!D93-Eingabe!C93)*(24*60*60)</f>
        <v>0</v>
      </c>
      <c r="E96" s="33">
        <f t="shared" si="39"/>
        <v>0</v>
      </c>
      <c r="F96" s="33">
        <f>E96-SUM(Eingabe!E$3:E92)</f>
        <v>93</v>
      </c>
      <c r="G96" s="33" t="e">
        <f t="shared" si="43"/>
        <v>#N/A</v>
      </c>
      <c r="H96" s="39">
        <f t="shared" si="48"/>
        <v>0</v>
      </c>
      <c r="I96" s="34" t="e">
        <f t="shared" si="49"/>
        <v>#N/A</v>
      </c>
      <c r="J96" s="34" t="e">
        <f t="shared" si="44"/>
        <v>#N/A</v>
      </c>
      <c r="K96" s="39" t="e">
        <f t="shared" si="57"/>
        <v>#N/A</v>
      </c>
      <c r="L96" s="33" t="e">
        <f t="shared" si="56"/>
        <v>#N/A</v>
      </c>
      <c r="Y96" s="33" t="e">
        <f t="shared" si="40"/>
        <v>#N/A</v>
      </c>
      <c r="Z96" s="33" t="e">
        <f t="shared" si="45"/>
        <v>#N/A</v>
      </c>
      <c r="AA96" s="33">
        <f>Eingabe!E93</f>
        <v>0</v>
      </c>
      <c r="AB96" s="33">
        <f t="shared" si="53"/>
        <v>46</v>
      </c>
      <c r="AC96" s="33" t="e">
        <f t="shared" si="41"/>
        <v>#N/A</v>
      </c>
      <c r="AD96" s="33" t="e">
        <f>INDEX($Y$6:$Y$106,AB96)</f>
        <v>#N/A</v>
      </c>
      <c r="AE96" s="33" t="e">
        <f t="shared" si="46"/>
        <v>#N/A</v>
      </c>
      <c r="AG96" s="34" t="e">
        <f t="shared" si="47"/>
        <v>#N/A</v>
      </c>
      <c r="AH96" s="34" t="e">
        <f t="shared" ca="1" si="50"/>
        <v>#N/A</v>
      </c>
      <c r="AI96" s="75">
        <f>Eingabe!C93</f>
        <v>0</v>
      </c>
      <c r="AL96" s="36" t="e">
        <f>AL95</f>
        <v>#N/A</v>
      </c>
      <c r="AM96" s="34" t="e">
        <f>AM97</f>
        <v>#N/A</v>
      </c>
      <c r="AN96" s="34" t="e">
        <f>AN95</f>
        <v>#N/A</v>
      </c>
      <c r="AO96" s="34" t="e">
        <f t="shared" si="54"/>
        <v>#N/A</v>
      </c>
      <c r="AP96" s="86">
        <f t="shared" si="51"/>
        <v>0</v>
      </c>
      <c r="AQ96" s="86">
        <f t="shared" si="52"/>
        <v>0</v>
      </c>
      <c r="AR96" s="34" t="e">
        <f t="shared" si="55"/>
        <v>#N/A</v>
      </c>
    </row>
    <row r="97" spans="1:44" x14ac:dyDescent="0.2">
      <c r="A97" s="33">
        <f>Eingabe!A94</f>
        <v>91</v>
      </c>
      <c r="B97" s="36">
        <f>Eingabe!B94+Eingabe!C94</f>
        <v>0</v>
      </c>
      <c r="C97" s="33" t="e">
        <f t="shared" si="42"/>
        <v>#N/A</v>
      </c>
      <c r="D97" s="33">
        <f>(Eingabe!D94-Eingabe!C94)*(24*60*60)</f>
        <v>0</v>
      </c>
      <c r="E97" s="33">
        <f t="shared" si="39"/>
        <v>0</v>
      </c>
      <c r="F97" s="33">
        <f>E97-SUM(Eingabe!E$3:E93)</f>
        <v>93</v>
      </c>
      <c r="G97" s="33" t="e">
        <f t="shared" si="43"/>
        <v>#N/A</v>
      </c>
      <c r="H97" s="39">
        <f t="shared" si="48"/>
        <v>0</v>
      </c>
      <c r="I97" s="34" t="e">
        <f t="shared" si="49"/>
        <v>#N/A</v>
      </c>
      <c r="J97" s="34" t="e">
        <f t="shared" si="44"/>
        <v>#N/A</v>
      </c>
      <c r="K97" s="39" t="e">
        <f t="shared" si="57"/>
        <v>#N/A</v>
      </c>
      <c r="L97" s="33" t="e">
        <f t="shared" si="56"/>
        <v>#N/A</v>
      </c>
      <c r="Y97" s="33" t="e">
        <f t="shared" si="40"/>
        <v>#N/A</v>
      </c>
      <c r="Z97" s="33" t="e">
        <f t="shared" si="45"/>
        <v>#N/A</v>
      </c>
      <c r="AA97" s="33">
        <f>Eingabe!E94</f>
        <v>0</v>
      </c>
      <c r="AB97" s="33">
        <f t="shared" si="53"/>
        <v>46</v>
      </c>
      <c r="AC97" s="33" t="e">
        <f t="shared" si="41"/>
        <v>#N/A</v>
      </c>
      <c r="AD97" s="33" t="e">
        <f>INDEX($Y$6:$Y$106,AB97)+INDEX($AA$6:$AA$106,AB97)</f>
        <v>#N/A</v>
      </c>
      <c r="AE97" s="33" t="e">
        <f t="shared" si="46"/>
        <v>#N/A</v>
      </c>
      <c r="AG97" s="34" t="e">
        <f t="shared" si="47"/>
        <v>#N/A</v>
      </c>
      <c r="AH97" s="34" t="e">
        <f t="shared" ca="1" si="50"/>
        <v>#N/A</v>
      </c>
      <c r="AI97" s="75">
        <f>Eingabe!C94</f>
        <v>0</v>
      </c>
      <c r="AK97" s="33">
        <f>A52</f>
        <v>46</v>
      </c>
      <c r="AL97" s="36" t="e">
        <f>C52</f>
        <v>#N/A</v>
      </c>
      <c r="AM97" s="34" t="e">
        <f>I52</f>
        <v>#N/A</v>
      </c>
      <c r="AN97" s="34" t="e">
        <f>J52</f>
        <v>#N/A</v>
      </c>
      <c r="AO97" s="34" t="e">
        <f t="shared" si="54"/>
        <v>#N/A</v>
      </c>
      <c r="AP97" s="86">
        <f t="shared" si="51"/>
        <v>0</v>
      </c>
      <c r="AQ97" s="86">
        <f t="shared" si="52"/>
        <v>0</v>
      </c>
      <c r="AR97" s="34" t="e">
        <f t="shared" si="55"/>
        <v>#N/A</v>
      </c>
    </row>
    <row r="98" spans="1:44" x14ac:dyDescent="0.2">
      <c r="A98" s="33">
        <f>Eingabe!A95</f>
        <v>92</v>
      </c>
      <c r="B98" s="36">
        <f>Eingabe!B95+Eingabe!C95</f>
        <v>0</v>
      </c>
      <c r="C98" s="33" t="e">
        <f t="shared" si="42"/>
        <v>#N/A</v>
      </c>
      <c r="D98" s="33">
        <f>(Eingabe!D95-Eingabe!C95)*(24*60*60)</f>
        <v>0</v>
      </c>
      <c r="E98" s="33">
        <f t="shared" si="39"/>
        <v>0</v>
      </c>
      <c r="F98" s="33">
        <f>E98-SUM(Eingabe!E$3:E94)</f>
        <v>93</v>
      </c>
      <c r="G98" s="33" t="e">
        <f t="shared" si="43"/>
        <v>#N/A</v>
      </c>
      <c r="H98" s="39">
        <f t="shared" si="48"/>
        <v>0</v>
      </c>
      <c r="I98" s="34" t="e">
        <f t="shared" si="49"/>
        <v>#N/A</v>
      </c>
      <c r="J98" s="34" t="e">
        <f t="shared" si="44"/>
        <v>#N/A</v>
      </c>
      <c r="K98" s="39" t="e">
        <f t="shared" si="57"/>
        <v>#N/A</v>
      </c>
      <c r="L98" s="33" t="e">
        <f t="shared" si="56"/>
        <v>#N/A</v>
      </c>
      <c r="Y98" s="33" t="e">
        <f t="shared" si="40"/>
        <v>#N/A</v>
      </c>
      <c r="Z98" s="33" t="e">
        <f t="shared" si="45"/>
        <v>#N/A</v>
      </c>
      <c r="AA98" s="33">
        <f>Eingabe!E95</f>
        <v>0</v>
      </c>
      <c r="AB98" s="33">
        <f t="shared" si="53"/>
        <v>47</v>
      </c>
      <c r="AC98" s="33" t="e">
        <f t="shared" si="41"/>
        <v>#N/A</v>
      </c>
      <c r="AD98" s="33" t="e">
        <f>INDEX($Y$6:$Y$106,AB98)</f>
        <v>#N/A</v>
      </c>
      <c r="AE98" s="33" t="e">
        <f t="shared" si="46"/>
        <v>#N/A</v>
      </c>
      <c r="AG98" s="34" t="e">
        <f t="shared" si="47"/>
        <v>#N/A</v>
      </c>
      <c r="AH98" s="34" t="e">
        <f t="shared" ca="1" si="50"/>
        <v>#N/A</v>
      </c>
      <c r="AI98" s="75">
        <f>Eingabe!C95</f>
        <v>0</v>
      </c>
      <c r="AL98" s="36" t="e">
        <f>AL97</f>
        <v>#N/A</v>
      </c>
      <c r="AM98" s="34" t="e">
        <f>AM99</f>
        <v>#N/A</v>
      </c>
      <c r="AN98" s="34" t="e">
        <f>AN97</f>
        <v>#N/A</v>
      </c>
      <c r="AO98" s="34" t="e">
        <f t="shared" si="54"/>
        <v>#N/A</v>
      </c>
      <c r="AP98" s="86">
        <f t="shared" si="51"/>
        <v>0</v>
      </c>
      <c r="AQ98" s="86">
        <f t="shared" si="52"/>
        <v>0</v>
      </c>
      <c r="AR98" s="34" t="e">
        <f t="shared" si="55"/>
        <v>#N/A</v>
      </c>
    </row>
    <row r="99" spans="1:44" x14ac:dyDescent="0.2">
      <c r="A99" s="33">
        <f>Eingabe!A96</f>
        <v>93</v>
      </c>
      <c r="B99" s="36">
        <f>Eingabe!B96+Eingabe!C96</f>
        <v>0</v>
      </c>
      <c r="C99" s="33" t="e">
        <f t="shared" si="42"/>
        <v>#N/A</v>
      </c>
      <c r="D99" s="33">
        <f>(Eingabe!D96-Eingabe!C96)*(24*60*60)</f>
        <v>0</v>
      </c>
      <c r="E99" s="33">
        <f t="shared" si="39"/>
        <v>0</v>
      </c>
      <c r="F99" s="33">
        <f>E99-SUM(Eingabe!E$3:E95)</f>
        <v>93</v>
      </c>
      <c r="G99" s="33" t="e">
        <f t="shared" si="43"/>
        <v>#N/A</v>
      </c>
      <c r="H99" s="39">
        <f t="shared" si="48"/>
        <v>0</v>
      </c>
      <c r="I99" s="34" t="e">
        <f t="shared" si="49"/>
        <v>#N/A</v>
      </c>
      <c r="J99" s="34" t="e">
        <f t="shared" si="44"/>
        <v>#N/A</v>
      </c>
      <c r="K99" s="39" t="e">
        <f t="shared" si="57"/>
        <v>#N/A</v>
      </c>
      <c r="L99" s="33" t="e">
        <f t="shared" si="56"/>
        <v>#N/A</v>
      </c>
      <c r="Y99" s="33" t="e">
        <f t="shared" si="40"/>
        <v>#N/A</v>
      </c>
      <c r="Z99" s="33" t="e">
        <f t="shared" si="45"/>
        <v>#N/A</v>
      </c>
      <c r="AA99" s="33">
        <f>Eingabe!E96</f>
        <v>0</v>
      </c>
      <c r="AB99" s="33">
        <f t="shared" si="53"/>
        <v>47</v>
      </c>
      <c r="AC99" s="33" t="e">
        <f t="shared" si="41"/>
        <v>#N/A</v>
      </c>
      <c r="AD99" s="33" t="e">
        <f>INDEX($Y$6:$Y$106,AB99)+INDEX($AA$6:$AA$106,AB99)</f>
        <v>#N/A</v>
      </c>
      <c r="AE99" s="33" t="e">
        <f t="shared" si="46"/>
        <v>#N/A</v>
      </c>
      <c r="AG99" s="34" t="e">
        <f t="shared" si="47"/>
        <v>#N/A</v>
      </c>
      <c r="AH99" s="34" t="e">
        <f t="shared" ca="1" si="50"/>
        <v>#N/A</v>
      </c>
      <c r="AI99" s="75">
        <f>Eingabe!C96</f>
        <v>0</v>
      </c>
      <c r="AK99" s="33">
        <f>A53</f>
        <v>47</v>
      </c>
      <c r="AL99" s="36" t="e">
        <f>C53</f>
        <v>#N/A</v>
      </c>
      <c r="AM99" s="34" t="e">
        <f>I53</f>
        <v>#N/A</v>
      </c>
      <c r="AN99" s="34" t="e">
        <f>J53</f>
        <v>#N/A</v>
      </c>
      <c r="AO99" s="34" t="e">
        <f t="shared" si="54"/>
        <v>#N/A</v>
      </c>
      <c r="AP99" s="86">
        <f t="shared" si="51"/>
        <v>0</v>
      </c>
      <c r="AQ99" s="86">
        <f t="shared" si="52"/>
        <v>0</v>
      </c>
      <c r="AR99" s="34" t="e">
        <f t="shared" si="55"/>
        <v>#N/A</v>
      </c>
    </row>
    <row r="100" spans="1:44" x14ac:dyDescent="0.2">
      <c r="A100" s="33">
        <f>Eingabe!A97</f>
        <v>94</v>
      </c>
      <c r="B100" s="36">
        <f>Eingabe!B97+Eingabe!C97</f>
        <v>0</v>
      </c>
      <c r="C100" s="33" t="e">
        <f t="shared" si="42"/>
        <v>#N/A</v>
      </c>
      <c r="D100" s="33">
        <f>(Eingabe!D97-Eingabe!C97)*(24*60*60)</f>
        <v>0</v>
      </c>
      <c r="E100" s="33">
        <f t="shared" si="39"/>
        <v>0</v>
      </c>
      <c r="F100" s="33">
        <f>E100-SUM(Eingabe!E$3:E96)</f>
        <v>93</v>
      </c>
      <c r="G100" s="33" t="e">
        <f t="shared" si="43"/>
        <v>#N/A</v>
      </c>
      <c r="H100" s="39">
        <f t="shared" si="48"/>
        <v>0</v>
      </c>
      <c r="I100" s="34" t="e">
        <f t="shared" si="49"/>
        <v>#N/A</v>
      </c>
      <c r="J100" s="34" t="e">
        <f t="shared" si="44"/>
        <v>#N/A</v>
      </c>
      <c r="K100" s="39" t="e">
        <f t="shared" si="57"/>
        <v>#N/A</v>
      </c>
      <c r="L100" s="33" t="e">
        <f t="shared" si="56"/>
        <v>#N/A</v>
      </c>
      <c r="Y100" s="33" t="e">
        <f t="shared" si="40"/>
        <v>#N/A</v>
      </c>
      <c r="Z100" s="33" t="e">
        <f t="shared" si="45"/>
        <v>#N/A</v>
      </c>
      <c r="AA100" s="33">
        <f>Eingabe!E97</f>
        <v>0</v>
      </c>
      <c r="AB100" s="33">
        <f t="shared" si="53"/>
        <v>48</v>
      </c>
      <c r="AC100" s="33" t="e">
        <f t="shared" si="41"/>
        <v>#N/A</v>
      </c>
      <c r="AD100" s="33" t="e">
        <f>INDEX($Y$6:$Y$106,AB100)</f>
        <v>#N/A</v>
      </c>
      <c r="AE100" s="33" t="e">
        <f t="shared" si="46"/>
        <v>#N/A</v>
      </c>
      <c r="AG100" s="34" t="e">
        <f t="shared" si="47"/>
        <v>#N/A</v>
      </c>
      <c r="AH100" s="34" t="e">
        <f t="shared" ca="1" si="50"/>
        <v>#N/A</v>
      </c>
      <c r="AI100" s="75">
        <f>Eingabe!C97</f>
        <v>0</v>
      </c>
      <c r="AL100" s="36" t="e">
        <f>AL99</f>
        <v>#N/A</v>
      </c>
      <c r="AM100" s="34" t="e">
        <f>AM101</f>
        <v>#N/A</v>
      </c>
      <c r="AN100" s="34" t="e">
        <f>AN99</f>
        <v>#N/A</v>
      </c>
      <c r="AO100" s="34" t="e">
        <f t="shared" si="54"/>
        <v>#N/A</v>
      </c>
      <c r="AP100" s="86">
        <f t="shared" si="51"/>
        <v>0</v>
      </c>
      <c r="AQ100" s="86">
        <f t="shared" si="52"/>
        <v>0</v>
      </c>
      <c r="AR100" s="34" t="e">
        <f t="shared" si="55"/>
        <v>#N/A</v>
      </c>
    </row>
    <row r="101" spans="1:44" x14ac:dyDescent="0.2">
      <c r="A101" s="33">
        <f>Eingabe!A98</f>
        <v>95</v>
      </c>
      <c r="B101" s="36">
        <f>Eingabe!B98+Eingabe!C98</f>
        <v>0</v>
      </c>
      <c r="C101" s="33" t="e">
        <f t="shared" si="42"/>
        <v>#N/A</v>
      </c>
      <c r="D101" s="33">
        <f>(Eingabe!D98-Eingabe!C98)*(24*60*60)</f>
        <v>0</v>
      </c>
      <c r="E101" s="33">
        <f t="shared" si="39"/>
        <v>0</v>
      </c>
      <c r="F101" s="33">
        <f>E101-SUM(Eingabe!E$3:E97)</f>
        <v>93</v>
      </c>
      <c r="G101" s="33" t="e">
        <f t="shared" si="43"/>
        <v>#N/A</v>
      </c>
      <c r="H101" s="39">
        <f t="shared" si="48"/>
        <v>0</v>
      </c>
      <c r="I101" s="34" t="e">
        <f t="shared" si="49"/>
        <v>#N/A</v>
      </c>
      <c r="J101" s="34" t="e">
        <f t="shared" si="44"/>
        <v>#N/A</v>
      </c>
      <c r="K101" s="39" t="e">
        <f t="shared" si="57"/>
        <v>#N/A</v>
      </c>
      <c r="L101" s="33" t="e">
        <f t="shared" si="56"/>
        <v>#N/A</v>
      </c>
      <c r="Y101" s="33" t="e">
        <f t="shared" si="40"/>
        <v>#N/A</v>
      </c>
      <c r="Z101" s="33" t="e">
        <f t="shared" si="45"/>
        <v>#N/A</v>
      </c>
      <c r="AA101" s="33">
        <f>Eingabe!E98</f>
        <v>0</v>
      </c>
      <c r="AB101" s="33">
        <f t="shared" si="53"/>
        <v>48</v>
      </c>
      <c r="AC101" s="33" t="e">
        <f t="shared" si="41"/>
        <v>#N/A</v>
      </c>
      <c r="AD101" s="33" t="e">
        <f>INDEX($Y$6:$Y$106,AB101)+INDEX($AA$6:$AA$106,AB101)</f>
        <v>#N/A</v>
      </c>
      <c r="AE101" s="33" t="e">
        <f t="shared" si="46"/>
        <v>#N/A</v>
      </c>
      <c r="AG101" s="34" t="e">
        <f t="shared" si="47"/>
        <v>#N/A</v>
      </c>
      <c r="AH101" s="34" t="e">
        <f t="shared" ca="1" si="50"/>
        <v>#N/A</v>
      </c>
      <c r="AI101" s="75">
        <f>Eingabe!C98</f>
        <v>0</v>
      </c>
      <c r="AK101" s="33">
        <f>A54</f>
        <v>48</v>
      </c>
      <c r="AL101" s="36" t="e">
        <f>C54</f>
        <v>#N/A</v>
      </c>
      <c r="AM101" s="34" t="e">
        <f>I54</f>
        <v>#N/A</v>
      </c>
      <c r="AN101" s="34" t="e">
        <f>J54</f>
        <v>#N/A</v>
      </c>
      <c r="AO101" s="34" t="e">
        <f t="shared" si="54"/>
        <v>#N/A</v>
      </c>
      <c r="AP101" s="86">
        <f t="shared" si="51"/>
        <v>0</v>
      </c>
      <c r="AQ101" s="86">
        <f t="shared" si="52"/>
        <v>0</v>
      </c>
      <c r="AR101" s="34" t="e">
        <f t="shared" si="55"/>
        <v>#N/A</v>
      </c>
    </row>
    <row r="102" spans="1:44" x14ac:dyDescent="0.2">
      <c r="A102" s="33">
        <f>Eingabe!A99</f>
        <v>96</v>
      </c>
      <c r="B102" s="36">
        <f>Eingabe!B99+Eingabe!C99</f>
        <v>0</v>
      </c>
      <c r="C102" s="33" t="e">
        <f t="shared" si="42"/>
        <v>#N/A</v>
      </c>
      <c r="D102" s="33">
        <f>(Eingabe!D99-Eingabe!C99)*(24*60*60)</f>
        <v>0</v>
      </c>
      <c r="E102" s="33">
        <f>D102+ROUND(D102/$E$3,0)*-$E$3</f>
        <v>0</v>
      </c>
      <c r="F102" s="33">
        <f>E102-SUM(Eingabe!E$3:E98)</f>
        <v>93</v>
      </c>
      <c r="G102" s="33" t="e">
        <f t="shared" si="43"/>
        <v>#N/A</v>
      </c>
      <c r="H102" s="39">
        <f t="shared" si="48"/>
        <v>0</v>
      </c>
      <c r="I102" s="34" t="e">
        <f t="shared" si="49"/>
        <v>#N/A</v>
      </c>
      <c r="J102" s="34" t="e">
        <f t="shared" si="44"/>
        <v>#N/A</v>
      </c>
      <c r="K102" s="39" t="e">
        <f t="shared" si="57"/>
        <v>#N/A</v>
      </c>
      <c r="L102" s="33" t="e">
        <f t="shared" si="56"/>
        <v>#N/A</v>
      </c>
      <c r="Y102" s="33" t="e">
        <f t="shared" si="40"/>
        <v>#N/A</v>
      </c>
      <c r="Z102" s="33" t="e">
        <f t="shared" si="45"/>
        <v>#N/A</v>
      </c>
      <c r="AA102" s="33">
        <f>Eingabe!E99</f>
        <v>0</v>
      </c>
      <c r="AB102" s="33">
        <f t="shared" si="53"/>
        <v>49</v>
      </c>
      <c r="AC102" s="33" t="e">
        <f t="shared" si="41"/>
        <v>#N/A</v>
      </c>
      <c r="AD102" s="33" t="e">
        <f>INDEX($Y$6:$Y$106,AB102)</f>
        <v>#N/A</v>
      </c>
      <c r="AE102" s="33" t="e">
        <f t="shared" si="46"/>
        <v>#N/A</v>
      </c>
      <c r="AG102" s="34" t="e">
        <f t="shared" si="47"/>
        <v>#N/A</v>
      </c>
      <c r="AH102" s="34" t="e">
        <f t="shared" ca="1" si="50"/>
        <v>#N/A</v>
      </c>
      <c r="AI102" s="75">
        <f>Eingabe!C99</f>
        <v>0</v>
      </c>
      <c r="AL102" s="36" t="e">
        <f>AL101</f>
        <v>#N/A</v>
      </c>
      <c r="AM102" s="34" t="e">
        <f>AM103</f>
        <v>#N/A</v>
      </c>
      <c r="AN102" s="34" t="e">
        <f>AN101</f>
        <v>#N/A</v>
      </c>
      <c r="AO102" s="34" t="e">
        <f t="shared" si="54"/>
        <v>#N/A</v>
      </c>
      <c r="AP102" s="86">
        <f t="shared" si="51"/>
        <v>0</v>
      </c>
      <c r="AQ102" s="86">
        <f t="shared" si="52"/>
        <v>0</v>
      </c>
      <c r="AR102" s="34" t="e">
        <f t="shared" si="55"/>
        <v>#N/A</v>
      </c>
    </row>
    <row r="103" spans="1:44" x14ac:dyDescent="0.2">
      <c r="A103" s="33">
        <f>Eingabe!A100</f>
        <v>97</v>
      </c>
      <c r="B103" s="36">
        <f>Eingabe!B100+Eingabe!C100</f>
        <v>0</v>
      </c>
      <c r="C103" s="33" t="e">
        <f t="shared" si="42"/>
        <v>#N/A</v>
      </c>
      <c r="D103" s="33">
        <f>(Eingabe!D100-Eingabe!C100)*(24*60*60)</f>
        <v>0</v>
      </c>
      <c r="E103" s="33">
        <f>D103+ROUND(D103/$E$3,0)*-$E$3</f>
        <v>0</v>
      </c>
      <c r="F103" s="33">
        <f>E103-SUM(Eingabe!E$3:E99)</f>
        <v>93</v>
      </c>
      <c r="G103" s="33" t="e">
        <f t="shared" si="43"/>
        <v>#N/A</v>
      </c>
      <c r="H103" s="39">
        <f t="shared" si="48"/>
        <v>0</v>
      </c>
      <c r="I103" s="34" t="e">
        <f t="shared" si="49"/>
        <v>#N/A</v>
      </c>
      <c r="J103" s="34" t="e">
        <f t="shared" si="44"/>
        <v>#N/A</v>
      </c>
      <c r="K103" s="39" t="e">
        <f t="shared" si="57"/>
        <v>#N/A</v>
      </c>
      <c r="L103" s="33" t="e">
        <f t="shared" si="56"/>
        <v>#N/A</v>
      </c>
      <c r="Y103" s="33" t="e">
        <f t="shared" si="40"/>
        <v>#N/A</v>
      </c>
      <c r="Z103" s="33" t="e">
        <f t="shared" si="45"/>
        <v>#N/A</v>
      </c>
      <c r="AA103" s="33">
        <f>Eingabe!E100</f>
        <v>0</v>
      </c>
      <c r="AB103" s="33">
        <f t="shared" si="53"/>
        <v>49</v>
      </c>
      <c r="AC103" s="33" t="e">
        <f t="shared" si="41"/>
        <v>#N/A</v>
      </c>
      <c r="AD103" s="33" t="e">
        <f>INDEX($Y$6:$Y$106,AB103)+INDEX($AA$6:$AA$106,AB103)</f>
        <v>#N/A</v>
      </c>
      <c r="AE103" s="33" t="e">
        <f t="shared" si="46"/>
        <v>#N/A</v>
      </c>
      <c r="AG103" s="34" t="e">
        <f t="shared" si="47"/>
        <v>#N/A</v>
      </c>
      <c r="AH103" s="34" t="e">
        <f t="shared" ca="1" si="50"/>
        <v>#N/A</v>
      </c>
      <c r="AI103" s="75">
        <f>Eingabe!C100</f>
        <v>0</v>
      </c>
      <c r="AK103" s="33">
        <f>A55</f>
        <v>49</v>
      </c>
      <c r="AL103" s="36" t="e">
        <f>C55</f>
        <v>#N/A</v>
      </c>
      <c r="AM103" s="34" t="e">
        <f>I55</f>
        <v>#N/A</v>
      </c>
      <c r="AN103" s="34" t="e">
        <f>J55</f>
        <v>#N/A</v>
      </c>
      <c r="AO103" s="34" t="e">
        <f t="shared" si="54"/>
        <v>#N/A</v>
      </c>
      <c r="AP103" s="86">
        <f t="shared" si="51"/>
        <v>0</v>
      </c>
      <c r="AQ103" s="86">
        <f t="shared" si="52"/>
        <v>0</v>
      </c>
      <c r="AR103" s="34" t="e">
        <f t="shared" si="55"/>
        <v>#N/A</v>
      </c>
    </row>
    <row r="104" spans="1:44" x14ac:dyDescent="0.2">
      <c r="A104" s="33">
        <f>Eingabe!A101</f>
        <v>98</v>
      </c>
      <c r="B104" s="36">
        <f>Eingabe!B101+Eingabe!C101</f>
        <v>0</v>
      </c>
      <c r="C104" s="33" t="e">
        <f t="shared" si="42"/>
        <v>#N/A</v>
      </c>
      <c r="D104" s="33">
        <f>(Eingabe!D101-Eingabe!C101)*(24*60*60)</f>
        <v>0</v>
      </c>
      <c r="E104" s="33">
        <f>D104+ROUND(D104/$E$3,0)*-$E$3</f>
        <v>0</v>
      </c>
      <c r="F104" s="33">
        <f>E104-SUM(Eingabe!E$3:E100)</f>
        <v>93</v>
      </c>
      <c r="G104" s="33" t="e">
        <f t="shared" si="43"/>
        <v>#N/A</v>
      </c>
      <c r="H104" s="39">
        <f t="shared" si="48"/>
        <v>0</v>
      </c>
      <c r="I104" s="34" t="e">
        <f t="shared" si="49"/>
        <v>#N/A</v>
      </c>
      <c r="J104" s="34" t="e">
        <f t="shared" si="44"/>
        <v>#N/A</v>
      </c>
      <c r="K104" s="39" t="e">
        <f t="shared" si="57"/>
        <v>#N/A</v>
      </c>
      <c r="L104" s="33" t="e">
        <f t="shared" si="56"/>
        <v>#N/A</v>
      </c>
      <c r="Y104" s="33" t="e">
        <f t="shared" si="40"/>
        <v>#N/A</v>
      </c>
      <c r="Z104" s="33" t="e">
        <f t="shared" si="45"/>
        <v>#N/A</v>
      </c>
      <c r="AA104" s="33">
        <f>Eingabe!E101</f>
        <v>0</v>
      </c>
      <c r="AB104" s="33">
        <f t="shared" si="53"/>
        <v>50</v>
      </c>
      <c r="AC104" s="33" t="e">
        <f t="shared" si="41"/>
        <v>#N/A</v>
      </c>
      <c r="AD104" s="33" t="e">
        <f>INDEX($Y$6:$Y$106,AB104)</f>
        <v>#N/A</v>
      </c>
      <c r="AE104" s="33" t="e">
        <f t="shared" si="46"/>
        <v>#N/A</v>
      </c>
      <c r="AG104" s="34" t="e">
        <f t="shared" si="47"/>
        <v>#N/A</v>
      </c>
      <c r="AH104" s="34" t="e">
        <f t="shared" ca="1" si="50"/>
        <v>#N/A</v>
      </c>
      <c r="AI104" s="75">
        <f>Eingabe!C101</f>
        <v>0</v>
      </c>
      <c r="AL104" s="36" t="e">
        <f>AL103</f>
        <v>#N/A</v>
      </c>
      <c r="AM104" s="34" t="e">
        <f>AM105</f>
        <v>#N/A</v>
      </c>
      <c r="AN104" s="34" t="e">
        <f>AN103</f>
        <v>#N/A</v>
      </c>
      <c r="AO104" s="34" t="e">
        <f t="shared" si="54"/>
        <v>#N/A</v>
      </c>
      <c r="AP104" s="86">
        <f t="shared" si="51"/>
        <v>0</v>
      </c>
      <c r="AQ104" s="86">
        <f t="shared" si="52"/>
        <v>0</v>
      </c>
      <c r="AR104" s="34" t="e">
        <f t="shared" si="55"/>
        <v>#N/A</v>
      </c>
    </row>
    <row r="105" spans="1:44" x14ac:dyDescent="0.2">
      <c r="A105" s="33">
        <f>Eingabe!A102</f>
        <v>99</v>
      </c>
      <c r="B105" s="36">
        <f>Eingabe!B102+Eingabe!C102</f>
        <v>0</v>
      </c>
      <c r="C105" s="33" t="e">
        <f t="shared" si="42"/>
        <v>#N/A</v>
      </c>
      <c r="D105" s="33">
        <f>(Eingabe!D102-Eingabe!C102)*(24*60*60)</f>
        <v>0</v>
      </c>
      <c r="E105" s="33">
        <f>D105+ROUND(D105/$E$3,0)*-$E$3</f>
        <v>0</v>
      </c>
      <c r="F105" s="33">
        <f>E105-SUM(Eingabe!E$3:E101)</f>
        <v>93</v>
      </c>
      <c r="G105" s="33" t="e">
        <f t="shared" si="43"/>
        <v>#N/A</v>
      </c>
      <c r="H105" s="39">
        <f t="shared" si="48"/>
        <v>0</v>
      </c>
      <c r="I105" s="34" t="e">
        <f t="shared" si="49"/>
        <v>#N/A</v>
      </c>
      <c r="J105" s="34" t="e">
        <f t="shared" si="44"/>
        <v>#N/A</v>
      </c>
      <c r="K105" s="39" t="e">
        <f t="shared" si="57"/>
        <v>#N/A</v>
      </c>
      <c r="L105" s="33" t="e">
        <f t="shared" si="56"/>
        <v>#N/A</v>
      </c>
      <c r="Y105" s="33" t="e">
        <f t="shared" si="40"/>
        <v>#N/A</v>
      </c>
      <c r="Z105" s="33" t="e">
        <f t="shared" si="45"/>
        <v>#N/A</v>
      </c>
      <c r="AA105" s="33">
        <f>Eingabe!E102</f>
        <v>0</v>
      </c>
      <c r="AB105" s="33">
        <f t="shared" si="53"/>
        <v>50</v>
      </c>
      <c r="AC105" s="33" t="e">
        <f t="shared" si="41"/>
        <v>#N/A</v>
      </c>
      <c r="AD105" s="33" t="e">
        <f>INDEX($Y$6:$Y$106,AB105)+INDEX($AA$6:$AA$106,AB105)</f>
        <v>#N/A</v>
      </c>
      <c r="AE105" s="33" t="e">
        <f t="shared" si="46"/>
        <v>#N/A</v>
      </c>
      <c r="AG105" s="34" t="e">
        <f t="shared" si="47"/>
        <v>#N/A</v>
      </c>
      <c r="AH105" s="34" t="e">
        <f t="shared" ca="1" si="50"/>
        <v>#N/A</v>
      </c>
      <c r="AI105" s="75">
        <f>Eingabe!C102</f>
        <v>0</v>
      </c>
      <c r="AK105" s="33">
        <f>A56</f>
        <v>50</v>
      </c>
      <c r="AL105" s="36" t="e">
        <f>C56</f>
        <v>#N/A</v>
      </c>
      <c r="AM105" s="34" t="e">
        <f>I56</f>
        <v>#N/A</v>
      </c>
      <c r="AN105" s="34" t="e">
        <f>J56</f>
        <v>#N/A</v>
      </c>
      <c r="AO105" s="34" t="e">
        <f t="shared" si="54"/>
        <v>#N/A</v>
      </c>
      <c r="AP105" s="86">
        <f t="shared" si="51"/>
        <v>0</v>
      </c>
      <c r="AQ105" s="86">
        <f t="shared" si="52"/>
        <v>0</v>
      </c>
      <c r="AR105" s="34" t="e">
        <f t="shared" si="55"/>
        <v>#N/A</v>
      </c>
    </row>
    <row r="106" spans="1:44" x14ac:dyDescent="0.2">
      <c r="A106" s="33">
        <f>Eingabe!A103</f>
        <v>100</v>
      </c>
      <c r="B106" s="36">
        <f>Eingabe!B103+Eingabe!C103</f>
        <v>0</v>
      </c>
      <c r="C106" s="33" t="e">
        <f t="shared" si="42"/>
        <v>#N/A</v>
      </c>
      <c r="D106" s="33">
        <f>(Eingabe!D103-Eingabe!C103)*(24*60*60)</f>
        <v>0</v>
      </c>
      <c r="E106" s="33">
        <f>D106+ROUND(D106/$E$3,0)*-$E$3</f>
        <v>0</v>
      </c>
      <c r="F106" s="33">
        <f>E106-SUM(Eingabe!E$3:E102)</f>
        <v>93</v>
      </c>
      <c r="G106" s="33" t="e">
        <f t="shared" si="43"/>
        <v>#N/A</v>
      </c>
      <c r="H106" s="39">
        <f t="shared" si="48"/>
        <v>0</v>
      </c>
      <c r="I106" s="34" t="e">
        <f t="shared" si="49"/>
        <v>#N/A</v>
      </c>
      <c r="J106" s="34" t="e">
        <f t="shared" si="44"/>
        <v>#N/A</v>
      </c>
      <c r="K106" s="39" t="e">
        <f t="shared" si="57"/>
        <v>#N/A</v>
      </c>
      <c r="L106" s="33" t="e">
        <f t="shared" si="56"/>
        <v>#N/A</v>
      </c>
      <c r="Y106" s="33" t="e">
        <f t="shared" si="40"/>
        <v>#N/A</v>
      </c>
      <c r="Z106" s="33" t="e">
        <f t="shared" si="45"/>
        <v>#N/A</v>
      </c>
      <c r="AA106" s="33">
        <f>Eingabe!E103</f>
        <v>0</v>
      </c>
      <c r="AB106" s="33">
        <f t="shared" si="53"/>
        <v>51</v>
      </c>
      <c r="AC106" s="33" t="e">
        <f t="shared" si="41"/>
        <v>#N/A</v>
      </c>
      <c r="AD106" s="33" t="e">
        <f>INDEX($Y$6:$Y$106,AB106)</f>
        <v>#N/A</v>
      </c>
      <c r="AE106" s="33" t="e">
        <f t="shared" si="46"/>
        <v>#N/A</v>
      </c>
      <c r="AG106" s="34" t="e">
        <f t="shared" si="47"/>
        <v>#N/A</v>
      </c>
      <c r="AH106" s="34" t="e">
        <f t="shared" ca="1" si="50"/>
        <v>#N/A</v>
      </c>
      <c r="AI106" s="75">
        <f>Eingabe!C103</f>
        <v>0</v>
      </c>
      <c r="AL106" s="36" t="e">
        <f>AL105</f>
        <v>#N/A</v>
      </c>
      <c r="AM106" s="34" t="e">
        <f>AM107</f>
        <v>#N/A</v>
      </c>
      <c r="AN106" s="34" t="e">
        <f>AN105</f>
        <v>#N/A</v>
      </c>
      <c r="AO106" s="34" t="e">
        <f t="shared" si="54"/>
        <v>#N/A</v>
      </c>
      <c r="AP106" s="86">
        <f t="shared" si="51"/>
        <v>0</v>
      </c>
      <c r="AQ106" s="86">
        <f t="shared" si="52"/>
        <v>0</v>
      </c>
      <c r="AR106" s="34" t="e">
        <f>(AR105*(1-AQ106))+(I106*AQ106)</f>
        <v>#N/A</v>
      </c>
    </row>
    <row r="107" spans="1:44" x14ac:dyDescent="0.2">
      <c r="AB107" s="33">
        <f t="shared" si="53"/>
        <v>51</v>
      </c>
      <c r="AC107" s="33" t="e">
        <f t="shared" si="41"/>
        <v>#N/A</v>
      </c>
      <c r="AD107" s="33" t="e">
        <f>INDEX($Y$6:$Y$106,AB107)+INDEX($AA$6:$AA$106,AB107)</f>
        <v>#N/A</v>
      </c>
      <c r="AE107" s="33" t="e">
        <f t="shared" si="46"/>
        <v>#N/A</v>
      </c>
      <c r="AK107" s="33">
        <f>A57</f>
        <v>51</v>
      </c>
      <c r="AL107" s="36" t="e">
        <f>C57</f>
        <v>#N/A</v>
      </c>
      <c r="AM107" s="34" t="e">
        <f>I57</f>
        <v>#N/A</v>
      </c>
      <c r="AN107" s="34" t="e">
        <f>J57</f>
        <v>#N/A</v>
      </c>
      <c r="AO107" s="34"/>
      <c r="AP107" s="34"/>
      <c r="AQ107" s="34"/>
      <c r="AR107" s="34"/>
    </row>
    <row r="108" spans="1:44" x14ac:dyDescent="0.2">
      <c r="AB108" s="33">
        <f t="shared" si="53"/>
        <v>52</v>
      </c>
      <c r="AC108" s="33" t="e">
        <f t="shared" si="41"/>
        <v>#N/A</v>
      </c>
      <c r="AD108" s="33" t="e">
        <f>INDEX($Y$6:$Y$106,AB108)</f>
        <v>#N/A</v>
      </c>
      <c r="AE108" s="33" t="e">
        <f t="shared" si="46"/>
        <v>#N/A</v>
      </c>
      <c r="AL108" s="36" t="e">
        <f>AL107</f>
        <v>#N/A</v>
      </c>
      <c r="AM108" s="34" t="e">
        <f>AM109</f>
        <v>#N/A</v>
      </c>
      <c r="AN108" s="34" t="e">
        <f>AN107</f>
        <v>#N/A</v>
      </c>
      <c r="AO108" s="34"/>
      <c r="AP108" s="34"/>
      <c r="AQ108" s="34"/>
      <c r="AR108" s="34"/>
    </row>
    <row r="109" spans="1:44" x14ac:dyDescent="0.2">
      <c r="AB109" s="33">
        <f t="shared" si="53"/>
        <v>52</v>
      </c>
      <c r="AC109" s="33" t="e">
        <f t="shared" si="41"/>
        <v>#N/A</v>
      </c>
      <c r="AD109" s="33" t="e">
        <f>INDEX($Y$6:$Y$106,AB109)+INDEX($AA$6:$AA$106,AB109)</f>
        <v>#N/A</v>
      </c>
      <c r="AE109" s="33" t="e">
        <f t="shared" si="46"/>
        <v>#N/A</v>
      </c>
      <c r="AK109" s="33">
        <f>A58</f>
        <v>52</v>
      </c>
      <c r="AL109" s="36" t="e">
        <f>C58</f>
        <v>#N/A</v>
      </c>
      <c r="AM109" s="34" t="e">
        <f>I58</f>
        <v>#N/A</v>
      </c>
      <c r="AN109" s="34" t="e">
        <f>J58</f>
        <v>#N/A</v>
      </c>
      <c r="AO109" s="34"/>
      <c r="AP109" s="34"/>
      <c r="AQ109" s="34"/>
      <c r="AR109" s="34"/>
    </row>
    <row r="110" spans="1:44" x14ac:dyDescent="0.2">
      <c r="AB110" s="33">
        <f t="shared" si="53"/>
        <v>53</v>
      </c>
      <c r="AC110" s="33" t="e">
        <f t="shared" si="41"/>
        <v>#N/A</v>
      </c>
      <c r="AD110" s="33" t="e">
        <f>INDEX($Y$6:$Y$106,AB110)</f>
        <v>#N/A</v>
      </c>
      <c r="AE110" s="33" t="e">
        <f t="shared" si="46"/>
        <v>#N/A</v>
      </c>
      <c r="AL110" s="36" t="e">
        <f>AL109</f>
        <v>#N/A</v>
      </c>
      <c r="AM110" s="34" t="e">
        <f>AM111</f>
        <v>#N/A</v>
      </c>
      <c r="AN110" s="34" t="e">
        <f>AN109</f>
        <v>#N/A</v>
      </c>
      <c r="AO110" s="34"/>
      <c r="AP110" s="34"/>
      <c r="AQ110" s="34"/>
      <c r="AR110" s="34"/>
    </row>
    <row r="111" spans="1:44" x14ac:dyDescent="0.2">
      <c r="AB111" s="33">
        <f t="shared" si="53"/>
        <v>53</v>
      </c>
      <c r="AC111" s="33" t="e">
        <f t="shared" si="41"/>
        <v>#N/A</v>
      </c>
      <c r="AD111" s="33" t="e">
        <f>INDEX($Y$6:$Y$106,AB111)+INDEX($AA$6:$AA$106,AB111)</f>
        <v>#N/A</v>
      </c>
      <c r="AE111" s="33" t="e">
        <f t="shared" si="46"/>
        <v>#N/A</v>
      </c>
      <c r="AK111" s="33">
        <f>A59</f>
        <v>53</v>
      </c>
      <c r="AL111" s="36" t="e">
        <f>C59</f>
        <v>#N/A</v>
      </c>
      <c r="AM111" s="34" t="e">
        <f>I59</f>
        <v>#N/A</v>
      </c>
      <c r="AN111" s="34" t="e">
        <f>J59</f>
        <v>#N/A</v>
      </c>
      <c r="AO111" s="34"/>
      <c r="AP111" s="34"/>
      <c r="AQ111" s="34"/>
      <c r="AR111" s="34"/>
    </row>
    <row r="112" spans="1:44" x14ac:dyDescent="0.2">
      <c r="AB112" s="33">
        <f t="shared" si="53"/>
        <v>54</v>
      </c>
      <c r="AC112" s="33" t="e">
        <f t="shared" si="41"/>
        <v>#N/A</v>
      </c>
      <c r="AD112" s="33" t="e">
        <f>INDEX($Y$6:$Y$106,AB112)</f>
        <v>#N/A</v>
      </c>
      <c r="AE112" s="33" t="e">
        <f t="shared" si="46"/>
        <v>#N/A</v>
      </c>
      <c r="AL112" s="36" t="e">
        <f>AL111</f>
        <v>#N/A</v>
      </c>
      <c r="AM112" s="34" t="e">
        <f>AM113</f>
        <v>#N/A</v>
      </c>
      <c r="AN112" s="34" t="e">
        <f>AN111</f>
        <v>#N/A</v>
      </c>
      <c r="AO112" s="34"/>
      <c r="AP112" s="34"/>
      <c r="AQ112" s="34"/>
      <c r="AR112" s="34"/>
    </row>
    <row r="113" spans="28:44" x14ac:dyDescent="0.2">
      <c r="AB113" s="33">
        <f t="shared" si="53"/>
        <v>54</v>
      </c>
      <c r="AC113" s="33" t="e">
        <f t="shared" si="41"/>
        <v>#N/A</v>
      </c>
      <c r="AD113" s="33" t="e">
        <f>INDEX($Y$6:$Y$106,AB113)+INDEX($AA$6:$AA$106,AB113)</f>
        <v>#N/A</v>
      </c>
      <c r="AE113" s="33" t="e">
        <f t="shared" si="46"/>
        <v>#N/A</v>
      </c>
      <c r="AK113" s="33">
        <f>A60</f>
        <v>54</v>
      </c>
      <c r="AL113" s="36" t="e">
        <f>C60</f>
        <v>#N/A</v>
      </c>
      <c r="AM113" s="34" t="e">
        <f>I60</f>
        <v>#N/A</v>
      </c>
      <c r="AN113" s="34" t="e">
        <f>J60</f>
        <v>#N/A</v>
      </c>
      <c r="AO113" s="34"/>
      <c r="AP113" s="34"/>
      <c r="AQ113" s="34"/>
      <c r="AR113" s="34"/>
    </row>
    <row r="114" spans="28:44" x14ac:dyDescent="0.2">
      <c r="AB114" s="33">
        <f t="shared" si="53"/>
        <v>55</v>
      </c>
      <c r="AC114" s="33" t="e">
        <f t="shared" si="41"/>
        <v>#N/A</v>
      </c>
      <c r="AD114" s="33" t="e">
        <f>INDEX($Y$6:$Y$106,AB114)</f>
        <v>#N/A</v>
      </c>
      <c r="AE114" s="33" t="e">
        <f t="shared" si="46"/>
        <v>#N/A</v>
      </c>
      <c r="AL114" s="36" t="e">
        <f>AL113</f>
        <v>#N/A</v>
      </c>
      <c r="AM114" s="34" t="e">
        <f>AM115</f>
        <v>#N/A</v>
      </c>
      <c r="AN114" s="34" t="e">
        <f>AN113</f>
        <v>#N/A</v>
      </c>
      <c r="AO114" s="34"/>
      <c r="AP114" s="34"/>
      <c r="AQ114" s="34"/>
      <c r="AR114" s="34"/>
    </row>
    <row r="115" spans="28:44" x14ac:dyDescent="0.2">
      <c r="AB115" s="33">
        <f t="shared" si="53"/>
        <v>55</v>
      </c>
      <c r="AC115" s="33" t="e">
        <f t="shared" si="41"/>
        <v>#N/A</v>
      </c>
      <c r="AD115" s="33" t="e">
        <f>INDEX($Y$6:$Y$106,AB115)+INDEX($AA$6:$AA$106,AB115)</f>
        <v>#N/A</v>
      </c>
      <c r="AE115" s="33" t="e">
        <f t="shared" si="46"/>
        <v>#N/A</v>
      </c>
      <c r="AK115" s="33">
        <f>A61</f>
        <v>55</v>
      </c>
      <c r="AL115" s="36" t="e">
        <f>C61</f>
        <v>#N/A</v>
      </c>
      <c r="AM115" s="34" t="e">
        <f>I61</f>
        <v>#N/A</v>
      </c>
      <c r="AN115" s="34" t="e">
        <f>J61</f>
        <v>#N/A</v>
      </c>
      <c r="AO115" s="34"/>
      <c r="AP115" s="34"/>
      <c r="AQ115" s="34"/>
      <c r="AR115" s="34"/>
    </row>
    <row r="116" spans="28:44" x14ac:dyDescent="0.2">
      <c r="AB116" s="33">
        <f t="shared" si="53"/>
        <v>56</v>
      </c>
      <c r="AC116" s="33" t="e">
        <f t="shared" si="41"/>
        <v>#N/A</v>
      </c>
      <c r="AD116" s="33" t="e">
        <f>INDEX($Y$6:$Y$106,AB116)</f>
        <v>#N/A</v>
      </c>
      <c r="AE116" s="33" t="e">
        <f t="shared" si="46"/>
        <v>#N/A</v>
      </c>
      <c r="AL116" s="36" t="e">
        <f>AL115</f>
        <v>#N/A</v>
      </c>
      <c r="AM116" s="34" t="e">
        <f>AM117</f>
        <v>#N/A</v>
      </c>
      <c r="AN116" s="34" t="e">
        <f>AN115</f>
        <v>#N/A</v>
      </c>
      <c r="AO116" s="34"/>
      <c r="AP116" s="34"/>
      <c r="AQ116" s="34"/>
      <c r="AR116" s="34"/>
    </row>
    <row r="117" spans="28:44" x14ac:dyDescent="0.2">
      <c r="AB117" s="33">
        <f t="shared" si="53"/>
        <v>56</v>
      </c>
      <c r="AC117" s="33" t="e">
        <f t="shared" si="41"/>
        <v>#N/A</v>
      </c>
      <c r="AD117" s="33" t="e">
        <f>INDEX($Y$6:$Y$106,AB117)+INDEX($AA$6:$AA$106,AB117)</f>
        <v>#N/A</v>
      </c>
      <c r="AE117" s="33" t="e">
        <f t="shared" si="46"/>
        <v>#N/A</v>
      </c>
      <c r="AK117" s="33">
        <f>A62</f>
        <v>56</v>
      </c>
      <c r="AL117" s="36" t="e">
        <f>C62</f>
        <v>#N/A</v>
      </c>
      <c r="AM117" s="34" t="e">
        <f>I62</f>
        <v>#N/A</v>
      </c>
      <c r="AN117" s="34" t="e">
        <f>J62</f>
        <v>#N/A</v>
      </c>
      <c r="AO117" s="34"/>
      <c r="AP117" s="34"/>
      <c r="AQ117" s="34"/>
      <c r="AR117" s="34"/>
    </row>
    <row r="118" spans="28:44" x14ac:dyDescent="0.2">
      <c r="AB118" s="33">
        <f t="shared" si="53"/>
        <v>57</v>
      </c>
      <c r="AC118" s="33" t="e">
        <f t="shared" si="41"/>
        <v>#N/A</v>
      </c>
      <c r="AD118" s="33" t="e">
        <f>INDEX($Y$6:$Y$106,AB118)</f>
        <v>#N/A</v>
      </c>
      <c r="AE118" s="33" t="e">
        <f t="shared" si="46"/>
        <v>#N/A</v>
      </c>
      <c r="AL118" s="36" t="e">
        <f>AL117</f>
        <v>#N/A</v>
      </c>
      <c r="AM118" s="34" t="e">
        <f>AM119</f>
        <v>#N/A</v>
      </c>
      <c r="AN118" s="34" t="e">
        <f>AN117</f>
        <v>#N/A</v>
      </c>
      <c r="AO118" s="34"/>
      <c r="AP118" s="34"/>
      <c r="AQ118" s="34"/>
      <c r="AR118" s="34"/>
    </row>
    <row r="119" spans="28:44" x14ac:dyDescent="0.2">
      <c r="AB119" s="33">
        <f t="shared" si="53"/>
        <v>57</v>
      </c>
      <c r="AC119" s="33" t="e">
        <f t="shared" si="41"/>
        <v>#N/A</v>
      </c>
      <c r="AD119" s="33" t="e">
        <f>INDEX($Y$6:$Y$106,AB119)+INDEX($AA$6:$AA$106,AB119)</f>
        <v>#N/A</v>
      </c>
      <c r="AE119" s="33" t="e">
        <f t="shared" si="46"/>
        <v>#N/A</v>
      </c>
      <c r="AK119" s="33">
        <f>A63</f>
        <v>57</v>
      </c>
      <c r="AL119" s="36" t="e">
        <f>C63</f>
        <v>#N/A</v>
      </c>
      <c r="AM119" s="34" t="e">
        <f>I63</f>
        <v>#N/A</v>
      </c>
      <c r="AN119" s="34" t="e">
        <f>J63</f>
        <v>#N/A</v>
      </c>
      <c r="AO119" s="34"/>
      <c r="AP119" s="34"/>
      <c r="AQ119" s="34"/>
      <c r="AR119" s="34"/>
    </row>
    <row r="120" spans="28:44" x14ac:dyDescent="0.2">
      <c r="AB120" s="33">
        <f t="shared" si="53"/>
        <v>58</v>
      </c>
      <c r="AC120" s="33" t="e">
        <f t="shared" si="41"/>
        <v>#N/A</v>
      </c>
      <c r="AD120" s="33" t="e">
        <f>INDEX($Y$6:$Y$106,AB120)</f>
        <v>#N/A</v>
      </c>
      <c r="AE120" s="33" t="e">
        <f t="shared" si="46"/>
        <v>#N/A</v>
      </c>
      <c r="AL120" s="36" t="e">
        <f>AL119</f>
        <v>#N/A</v>
      </c>
      <c r="AM120" s="34" t="e">
        <f>AM121</f>
        <v>#N/A</v>
      </c>
      <c r="AN120" s="34" t="e">
        <f>AN119</f>
        <v>#N/A</v>
      </c>
      <c r="AO120" s="34"/>
      <c r="AP120" s="34"/>
      <c r="AQ120" s="34"/>
      <c r="AR120" s="34"/>
    </row>
    <row r="121" spans="28:44" x14ac:dyDescent="0.2">
      <c r="AB121" s="33">
        <f t="shared" si="53"/>
        <v>58</v>
      </c>
      <c r="AC121" s="33" t="e">
        <f t="shared" si="41"/>
        <v>#N/A</v>
      </c>
      <c r="AD121" s="33" t="e">
        <f>INDEX($Y$6:$Y$106,AB121)+INDEX($AA$6:$AA$106,AB121)</f>
        <v>#N/A</v>
      </c>
      <c r="AE121" s="33" t="e">
        <f t="shared" si="46"/>
        <v>#N/A</v>
      </c>
      <c r="AK121" s="33">
        <f>A64</f>
        <v>58</v>
      </c>
      <c r="AL121" s="36" t="e">
        <f>C64</f>
        <v>#N/A</v>
      </c>
      <c r="AM121" s="34" t="e">
        <f>I64</f>
        <v>#N/A</v>
      </c>
      <c r="AN121" s="34" t="e">
        <f>J64</f>
        <v>#N/A</v>
      </c>
      <c r="AO121" s="34"/>
      <c r="AP121" s="34"/>
      <c r="AQ121" s="34"/>
      <c r="AR121" s="34"/>
    </row>
    <row r="122" spans="28:44" x14ac:dyDescent="0.2">
      <c r="AB122" s="33">
        <f t="shared" si="53"/>
        <v>59</v>
      </c>
      <c r="AC122" s="33" t="e">
        <f t="shared" si="41"/>
        <v>#N/A</v>
      </c>
      <c r="AD122" s="33" t="e">
        <f>INDEX($Y$6:$Y$106,AB122)</f>
        <v>#N/A</v>
      </c>
      <c r="AE122" s="33" t="e">
        <f t="shared" si="46"/>
        <v>#N/A</v>
      </c>
      <c r="AL122" s="36" t="e">
        <f>AL121</f>
        <v>#N/A</v>
      </c>
      <c r="AM122" s="34" t="e">
        <f>AM123</f>
        <v>#N/A</v>
      </c>
      <c r="AN122" s="34" t="e">
        <f>AN121</f>
        <v>#N/A</v>
      </c>
      <c r="AO122" s="34"/>
      <c r="AP122" s="34"/>
      <c r="AQ122" s="34"/>
      <c r="AR122" s="34"/>
    </row>
    <row r="123" spans="28:44" x14ac:dyDescent="0.2">
      <c r="AB123" s="33">
        <f t="shared" si="53"/>
        <v>59</v>
      </c>
      <c r="AC123" s="33" t="e">
        <f t="shared" si="41"/>
        <v>#N/A</v>
      </c>
      <c r="AD123" s="33" t="e">
        <f>INDEX($Y$6:$Y$106,AB123)+INDEX($AA$6:$AA$106,AB123)</f>
        <v>#N/A</v>
      </c>
      <c r="AE123" s="33" t="e">
        <f t="shared" si="46"/>
        <v>#N/A</v>
      </c>
      <c r="AK123" s="33">
        <f>A65</f>
        <v>59</v>
      </c>
      <c r="AL123" s="36" t="e">
        <f>C65</f>
        <v>#N/A</v>
      </c>
      <c r="AM123" s="34" t="e">
        <f>I65</f>
        <v>#N/A</v>
      </c>
      <c r="AN123" s="34" t="e">
        <f>J65</f>
        <v>#N/A</v>
      </c>
      <c r="AO123" s="34"/>
      <c r="AP123" s="34"/>
      <c r="AQ123" s="34"/>
      <c r="AR123" s="34"/>
    </row>
    <row r="124" spans="28:44" x14ac:dyDescent="0.2">
      <c r="AB124" s="33">
        <f t="shared" si="53"/>
        <v>60</v>
      </c>
      <c r="AC124" s="33" t="e">
        <f t="shared" si="41"/>
        <v>#N/A</v>
      </c>
      <c r="AD124" s="33" t="e">
        <f>INDEX($Y$6:$Y$106,AB124)</f>
        <v>#N/A</v>
      </c>
      <c r="AE124" s="33" t="e">
        <f t="shared" si="46"/>
        <v>#N/A</v>
      </c>
      <c r="AL124" s="36" t="e">
        <f>AL123</f>
        <v>#N/A</v>
      </c>
      <c r="AM124" s="34" t="e">
        <f>AM125</f>
        <v>#N/A</v>
      </c>
      <c r="AN124" s="34" t="e">
        <f>AN123</f>
        <v>#N/A</v>
      </c>
      <c r="AO124" s="34"/>
      <c r="AP124" s="34"/>
      <c r="AQ124" s="34"/>
      <c r="AR124" s="34"/>
    </row>
    <row r="125" spans="28:44" x14ac:dyDescent="0.2">
      <c r="AB125" s="33">
        <f t="shared" si="53"/>
        <v>60</v>
      </c>
      <c r="AC125" s="33" t="e">
        <f t="shared" si="41"/>
        <v>#N/A</v>
      </c>
      <c r="AD125" s="33" t="e">
        <f>INDEX($Y$6:$Y$106,AB125)+INDEX($AA$6:$AA$106,AB125)</f>
        <v>#N/A</v>
      </c>
      <c r="AE125" s="33" t="e">
        <f t="shared" si="46"/>
        <v>#N/A</v>
      </c>
      <c r="AK125" s="33">
        <f>A66</f>
        <v>60</v>
      </c>
      <c r="AL125" s="36" t="e">
        <f>C66</f>
        <v>#N/A</v>
      </c>
      <c r="AM125" s="34" t="e">
        <f>I66</f>
        <v>#N/A</v>
      </c>
      <c r="AN125" s="34" t="e">
        <f>J66</f>
        <v>#N/A</v>
      </c>
      <c r="AO125" s="34"/>
      <c r="AP125" s="34"/>
      <c r="AQ125" s="34"/>
      <c r="AR125" s="34"/>
    </row>
    <row r="126" spans="28:44" x14ac:dyDescent="0.2">
      <c r="AB126" s="33">
        <f t="shared" si="53"/>
        <v>61</v>
      </c>
      <c r="AC126" s="33" t="e">
        <f t="shared" si="41"/>
        <v>#N/A</v>
      </c>
      <c r="AD126" s="33" t="e">
        <f>INDEX($Y$6:$Y$106,AB126)</f>
        <v>#N/A</v>
      </c>
      <c r="AE126" s="33" t="e">
        <f t="shared" si="46"/>
        <v>#N/A</v>
      </c>
      <c r="AL126" s="36" t="e">
        <f>AL125</f>
        <v>#N/A</v>
      </c>
      <c r="AM126" s="34" t="e">
        <f>AM127</f>
        <v>#N/A</v>
      </c>
      <c r="AN126" s="34" t="e">
        <f>AN125</f>
        <v>#N/A</v>
      </c>
      <c r="AO126" s="34"/>
      <c r="AP126" s="34"/>
      <c r="AQ126" s="34"/>
      <c r="AR126" s="34"/>
    </row>
    <row r="127" spans="28:44" x14ac:dyDescent="0.2">
      <c r="AB127" s="33">
        <f t="shared" si="53"/>
        <v>61</v>
      </c>
      <c r="AC127" s="33" t="e">
        <f t="shared" si="41"/>
        <v>#N/A</v>
      </c>
      <c r="AD127" s="33" t="e">
        <f>INDEX($Y$6:$Y$106,AB127)+INDEX($AA$6:$AA$106,AB127)</f>
        <v>#N/A</v>
      </c>
      <c r="AE127" s="33" t="e">
        <f t="shared" si="46"/>
        <v>#N/A</v>
      </c>
      <c r="AK127" s="33">
        <f>A67</f>
        <v>61</v>
      </c>
      <c r="AL127" s="36" t="e">
        <f>C67</f>
        <v>#N/A</v>
      </c>
      <c r="AM127" s="34" t="e">
        <f>I67</f>
        <v>#N/A</v>
      </c>
      <c r="AN127" s="34" t="e">
        <f>J67</f>
        <v>#N/A</v>
      </c>
      <c r="AO127" s="34"/>
      <c r="AP127" s="34"/>
      <c r="AQ127" s="34"/>
      <c r="AR127" s="34"/>
    </row>
    <row r="128" spans="28:44" x14ac:dyDescent="0.2">
      <c r="AB128" s="33">
        <f t="shared" si="53"/>
        <v>62</v>
      </c>
      <c r="AC128" s="33" t="e">
        <f t="shared" si="41"/>
        <v>#N/A</v>
      </c>
      <c r="AD128" s="33" t="e">
        <f>INDEX($Y$6:$Y$106,AB128)</f>
        <v>#N/A</v>
      </c>
      <c r="AE128" s="33" t="e">
        <f t="shared" si="46"/>
        <v>#N/A</v>
      </c>
      <c r="AL128" s="36" t="e">
        <f>AL127</f>
        <v>#N/A</v>
      </c>
      <c r="AM128" s="34" t="e">
        <f>AM129</f>
        <v>#N/A</v>
      </c>
      <c r="AN128" s="34" t="e">
        <f>AN127</f>
        <v>#N/A</v>
      </c>
      <c r="AO128" s="34"/>
      <c r="AP128" s="34"/>
      <c r="AQ128" s="34"/>
      <c r="AR128" s="34"/>
    </row>
    <row r="129" spans="28:44" x14ac:dyDescent="0.2">
      <c r="AB129" s="33">
        <f t="shared" si="53"/>
        <v>62</v>
      </c>
      <c r="AC129" s="33" t="e">
        <f t="shared" si="41"/>
        <v>#N/A</v>
      </c>
      <c r="AD129" s="33" t="e">
        <f>INDEX($Y$6:$Y$106,AB129)+INDEX($AA$6:$AA$106,AB129)</f>
        <v>#N/A</v>
      </c>
      <c r="AE129" s="33" t="e">
        <f t="shared" si="46"/>
        <v>#N/A</v>
      </c>
      <c r="AK129" s="33">
        <f>A68</f>
        <v>62</v>
      </c>
      <c r="AL129" s="36" t="e">
        <f>C68</f>
        <v>#N/A</v>
      </c>
      <c r="AM129" s="34" t="e">
        <f>I68</f>
        <v>#N/A</v>
      </c>
      <c r="AN129" s="34" t="e">
        <f>J68</f>
        <v>#N/A</v>
      </c>
      <c r="AO129" s="34"/>
      <c r="AP129" s="34"/>
      <c r="AQ129" s="34"/>
      <c r="AR129" s="34"/>
    </row>
    <row r="130" spans="28:44" x14ac:dyDescent="0.2">
      <c r="AB130" s="33">
        <f t="shared" si="53"/>
        <v>63</v>
      </c>
      <c r="AC130" s="33" t="e">
        <f t="shared" si="41"/>
        <v>#N/A</v>
      </c>
      <c r="AD130" s="33" t="e">
        <f>INDEX($Y$6:$Y$106,AB130)</f>
        <v>#N/A</v>
      </c>
      <c r="AE130" s="33" t="e">
        <f t="shared" si="46"/>
        <v>#N/A</v>
      </c>
      <c r="AL130" s="36" t="e">
        <f>AL129</f>
        <v>#N/A</v>
      </c>
      <c r="AM130" s="34" t="e">
        <f>AM131</f>
        <v>#N/A</v>
      </c>
      <c r="AN130" s="34" t="e">
        <f>AN129</f>
        <v>#N/A</v>
      </c>
      <c r="AO130" s="34"/>
      <c r="AP130" s="34"/>
      <c r="AQ130" s="34"/>
      <c r="AR130" s="34"/>
    </row>
    <row r="131" spans="28:44" x14ac:dyDescent="0.2">
      <c r="AB131" s="33">
        <f t="shared" si="53"/>
        <v>63</v>
      </c>
      <c r="AC131" s="33" t="e">
        <f t="shared" si="41"/>
        <v>#N/A</v>
      </c>
      <c r="AD131" s="33" t="e">
        <f>INDEX($Y$6:$Y$106,AB131)+INDEX($AA$6:$AA$106,AB131)</f>
        <v>#N/A</v>
      </c>
      <c r="AE131" s="33" t="e">
        <f t="shared" si="46"/>
        <v>#N/A</v>
      </c>
      <c r="AK131" s="33">
        <f>A69</f>
        <v>63</v>
      </c>
      <c r="AL131" s="36" t="e">
        <f>C69</f>
        <v>#N/A</v>
      </c>
      <c r="AM131" s="34" t="e">
        <f>I69</f>
        <v>#N/A</v>
      </c>
      <c r="AN131" s="34" t="e">
        <f>J69</f>
        <v>#N/A</v>
      </c>
      <c r="AO131" s="34"/>
      <c r="AP131" s="34"/>
      <c r="AQ131" s="34"/>
      <c r="AR131" s="34"/>
    </row>
    <row r="132" spans="28:44" x14ac:dyDescent="0.2">
      <c r="AB132" s="33">
        <f t="shared" si="53"/>
        <v>64</v>
      </c>
      <c r="AC132" s="33" t="e">
        <f t="shared" si="41"/>
        <v>#N/A</v>
      </c>
      <c r="AD132" s="33" t="e">
        <f>INDEX($Y$6:$Y$106,AB132)</f>
        <v>#N/A</v>
      </c>
      <c r="AE132" s="33" t="e">
        <f t="shared" si="46"/>
        <v>#N/A</v>
      </c>
      <c r="AL132" s="36" t="e">
        <f>AL131</f>
        <v>#N/A</v>
      </c>
      <c r="AM132" s="34" t="e">
        <f>AM133</f>
        <v>#N/A</v>
      </c>
      <c r="AN132" s="34" t="e">
        <f>AN131</f>
        <v>#N/A</v>
      </c>
      <c r="AO132" s="34"/>
      <c r="AP132" s="34"/>
      <c r="AQ132" s="34"/>
      <c r="AR132" s="34"/>
    </row>
    <row r="133" spans="28:44" x14ac:dyDescent="0.2">
      <c r="AB133" s="33">
        <f t="shared" si="53"/>
        <v>64</v>
      </c>
      <c r="AC133" s="33" t="e">
        <f t="shared" si="41"/>
        <v>#N/A</v>
      </c>
      <c r="AD133" s="33" t="e">
        <f>INDEX($Y$6:$Y$106,AB133)+INDEX($AA$6:$AA$106,AB133)</f>
        <v>#N/A</v>
      </c>
      <c r="AE133" s="33" t="e">
        <f t="shared" si="46"/>
        <v>#N/A</v>
      </c>
      <c r="AK133" s="33">
        <f>A70</f>
        <v>64</v>
      </c>
      <c r="AL133" s="36" t="e">
        <f>C70</f>
        <v>#N/A</v>
      </c>
      <c r="AM133" s="34" t="e">
        <f>I70</f>
        <v>#N/A</v>
      </c>
      <c r="AN133" s="34" t="e">
        <f>J70</f>
        <v>#N/A</v>
      </c>
      <c r="AO133" s="34"/>
      <c r="AP133" s="34"/>
      <c r="AQ133" s="34"/>
      <c r="AR133" s="34"/>
    </row>
    <row r="134" spans="28:44" x14ac:dyDescent="0.2">
      <c r="AB134" s="33">
        <f t="shared" si="53"/>
        <v>65</v>
      </c>
      <c r="AC134" s="33" t="e">
        <f t="shared" ref="AC134:AC197" si="58">INDEX($C$6:$C$106,AB134)</f>
        <v>#N/A</v>
      </c>
      <c r="AD134" s="33" t="e">
        <f>INDEX($Y$6:$Y$106,AB134)</f>
        <v>#N/A</v>
      </c>
      <c r="AE134" s="33" t="e">
        <f t="shared" si="46"/>
        <v>#N/A</v>
      </c>
      <c r="AL134" s="36" t="e">
        <f>AL133</f>
        <v>#N/A</v>
      </c>
      <c r="AM134" s="34" t="e">
        <f>AM135</f>
        <v>#N/A</v>
      </c>
      <c r="AN134" s="34" t="e">
        <f>AN133</f>
        <v>#N/A</v>
      </c>
      <c r="AO134" s="34"/>
      <c r="AP134" s="34"/>
      <c r="AQ134" s="34"/>
      <c r="AR134" s="34"/>
    </row>
    <row r="135" spans="28:44" x14ac:dyDescent="0.2">
      <c r="AB135" s="33">
        <f t="shared" si="53"/>
        <v>65</v>
      </c>
      <c r="AC135" s="33" t="e">
        <f t="shared" si="58"/>
        <v>#N/A</v>
      </c>
      <c r="AD135" s="33" t="e">
        <f>INDEX($Y$6:$Y$106,AB135)+INDEX($AA$6:$AA$106,AB135)</f>
        <v>#N/A</v>
      </c>
      <c r="AE135" s="33" t="e">
        <f t="shared" ref="AE135:AE198" si="59">INDEX($Z$6:$Z$106,AB135)</f>
        <v>#N/A</v>
      </c>
      <c r="AK135" s="33">
        <f>A71</f>
        <v>65</v>
      </c>
      <c r="AL135" s="36" t="e">
        <f t="shared" ref="AL135" si="60">C71</f>
        <v>#N/A</v>
      </c>
      <c r="AM135" s="34" t="e">
        <f>I71</f>
        <v>#N/A</v>
      </c>
      <c r="AN135" s="34" t="e">
        <f>J71</f>
        <v>#N/A</v>
      </c>
      <c r="AO135" s="34"/>
      <c r="AP135" s="34"/>
      <c r="AQ135" s="34"/>
      <c r="AR135" s="34"/>
    </row>
    <row r="136" spans="28:44" x14ac:dyDescent="0.2">
      <c r="AB136" s="33">
        <f t="shared" si="53"/>
        <v>66</v>
      </c>
      <c r="AC136" s="33" t="e">
        <f t="shared" si="58"/>
        <v>#N/A</v>
      </c>
      <c r="AD136" s="33" t="e">
        <f>INDEX($Y$6:$Y$106,AB136)</f>
        <v>#N/A</v>
      </c>
      <c r="AE136" s="33" t="e">
        <f t="shared" si="59"/>
        <v>#N/A</v>
      </c>
      <c r="AL136" s="36" t="e">
        <f>AL135</f>
        <v>#N/A</v>
      </c>
      <c r="AM136" s="34" t="e">
        <f>AM137</f>
        <v>#N/A</v>
      </c>
      <c r="AN136" s="34" t="e">
        <f>AN135</f>
        <v>#N/A</v>
      </c>
      <c r="AO136" s="34"/>
      <c r="AP136" s="34"/>
      <c r="AQ136" s="34"/>
      <c r="AR136" s="34"/>
    </row>
    <row r="137" spans="28:44" x14ac:dyDescent="0.2">
      <c r="AB137" s="33">
        <f t="shared" ref="AB137:AB200" si="61">AB135+1</f>
        <v>66</v>
      </c>
      <c r="AC137" s="33" t="e">
        <f t="shared" si="58"/>
        <v>#N/A</v>
      </c>
      <c r="AD137" s="33" t="e">
        <f>INDEX($Y$6:$Y$106,AB137)+INDEX($AA$6:$AA$106,AB137)</f>
        <v>#N/A</v>
      </c>
      <c r="AE137" s="33" t="e">
        <f t="shared" si="59"/>
        <v>#N/A</v>
      </c>
      <c r="AK137" s="33">
        <f>A72</f>
        <v>66</v>
      </c>
      <c r="AL137" s="36" t="e">
        <f>C72</f>
        <v>#N/A</v>
      </c>
      <c r="AM137" s="34" t="e">
        <f>I72</f>
        <v>#N/A</v>
      </c>
      <c r="AN137" s="34" t="e">
        <f>J72</f>
        <v>#N/A</v>
      </c>
      <c r="AO137" s="34"/>
      <c r="AP137" s="34"/>
      <c r="AQ137" s="34"/>
      <c r="AR137" s="34"/>
    </row>
    <row r="138" spans="28:44" x14ac:dyDescent="0.2">
      <c r="AB138" s="33">
        <f t="shared" si="61"/>
        <v>67</v>
      </c>
      <c r="AC138" s="33" t="e">
        <f t="shared" si="58"/>
        <v>#N/A</v>
      </c>
      <c r="AD138" s="33" t="e">
        <f>INDEX($Y$6:$Y$106,AB138)</f>
        <v>#N/A</v>
      </c>
      <c r="AE138" s="33" t="e">
        <f t="shared" si="59"/>
        <v>#N/A</v>
      </c>
      <c r="AL138" s="36" t="e">
        <f>AL137</f>
        <v>#N/A</v>
      </c>
      <c r="AM138" s="34" t="e">
        <f>AM139</f>
        <v>#N/A</v>
      </c>
      <c r="AN138" s="34" t="e">
        <f>AN137</f>
        <v>#N/A</v>
      </c>
      <c r="AO138" s="34"/>
      <c r="AP138" s="34"/>
      <c r="AQ138" s="34"/>
      <c r="AR138" s="34"/>
    </row>
    <row r="139" spans="28:44" x14ac:dyDescent="0.2">
      <c r="AB139" s="33">
        <f t="shared" si="61"/>
        <v>67</v>
      </c>
      <c r="AC139" s="33" t="e">
        <f t="shared" si="58"/>
        <v>#N/A</v>
      </c>
      <c r="AD139" s="33" t="e">
        <f>INDEX($Y$6:$Y$106,AB139)+INDEX($AA$6:$AA$106,AB139)</f>
        <v>#N/A</v>
      </c>
      <c r="AE139" s="33" t="e">
        <f t="shared" si="59"/>
        <v>#N/A</v>
      </c>
      <c r="AK139" s="33">
        <f>A73</f>
        <v>67</v>
      </c>
      <c r="AL139" s="36" t="e">
        <f>C73</f>
        <v>#N/A</v>
      </c>
      <c r="AM139" s="34" t="e">
        <f>I73</f>
        <v>#N/A</v>
      </c>
      <c r="AN139" s="34" t="e">
        <f>J73</f>
        <v>#N/A</v>
      </c>
      <c r="AO139" s="34"/>
      <c r="AP139" s="34"/>
      <c r="AQ139" s="34"/>
      <c r="AR139" s="34"/>
    </row>
    <row r="140" spans="28:44" x14ac:dyDescent="0.2">
      <c r="AB140" s="33">
        <f t="shared" si="61"/>
        <v>68</v>
      </c>
      <c r="AC140" s="33" t="e">
        <f t="shared" si="58"/>
        <v>#N/A</v>
      </c>
      <c r="AD140" s="33" t="e">
        <f>INDEX($Y$6:$Y$106,AB140)</f>
        <v>#N/A</v>
      </c>
      <c r="AE140" s="33" t="e">
        <f t="shared" si="59"/>
        <v>#N/A</v>
      </c>
      <c r="AL140" s="36" t="e">
        <f>AL139</f>
        <v>#N/A</v>
      </c>
      <c r="AM140" s="34" t="e">
        <f>AM141</f>
        <v>#N/A</v>
      </c>
      <c r="AN140" s="34" t="e">
        <f>AN139</f>
        <v>#N/A</v>
      </c>
      <c r="AO140" s="34"/>
      <c r="AP140" s="34"/>
      <c r="AQ140" s="34"/>
      <c r="AR140" s="34"/>
    </row>
    <row r="141" spans="28:44" x14ac:dyDescent="0.2">
      <c r="AB141" s="33">
        <f t="shared" si="61"/>
        <v>68</v>
      </c>
      <c r="AC141" s="33" t="e">
        <f t="shared" si="58"/>
        <v>#N/A</v>
      </c>
      <c r="AD141" s="33" t="e">
        <f>INDEX($Y$6:$Y$106,AB141)+INDEX($AA$6:$AA$106,AB141)</f>
        <v>#N/A</v>
      </c>
      <c r="AE141" s="33" t="e">
        <f t="shared" si="59"/>
        <v>#N/A</v>
      </c>
      <c r="AK141" s="33">
        <f>A74</f>
        <v>68</v>
      </c>
      <c r="AL141" s="36" t="e">
        <f>C74</f>
        <v>#N/A</v>
      </c>
      <c r="AM141" s="34" t="e">
        <f>I74</f>
        <v>#N/A</v>
      </c>
      <c r="AN141" s="34" t="e">
        <f>J74</f>
        <v>#N/A</v>
      </c>
      <c r="AO141" s="34"/>
      <c r="AP141" s="34"/>
      <c r="AQ141" s="34"/>
      <c r="AR141" s="34"/>
    </row>
    <row r="142" spans="28:44" x14ac:dyDescent="0.2">
      <c r="AB142" s="33">
        <f t="shared" si="61"/>
        <v>69</v>
      </c>
      <c r="AC142" s="33" t="e">
        <f t="shared" si="58"/>
        <v>#N/A</v>
      </c>
      <c r="AD142" s="33" t="e">
        <f>INDEX($Y$6:$Y$106,AB142)</f>
        <v>#N/A</v>
      </c>
      <c r="AE142" s="33" t="e">
        <f t="shared" si="59"/>
        <v>#N/A</v>
      </c>
      <c r="AL142" s="36" t="e">
        <f>AL141</f>
        <v>#N/A</v>
      </c>
      <c r="AM142" s="34" t="e">
        <f>AM143</f>
        <v>#N/A</v>
      </c>
      <c r="AN142" s="34" t="e">
        <f>AN141</f>
        <v>#N/A</v>
      </c>
      <c r="AO142" s="34"/>
      <c r="AP142" s="34"/>
      <c r="AQ142" s="34"/>
      <c r="AR142" s="34"/>
    </row>
    <row r="143" spans="28:44" x14ac:dyDescent="0.2">
      <c r="AB143" s="33">
        <f t="shared" si="61"/>
        <v>69</v>
      </c>
      <c r="AC143" s="33" t="e">
        <f t="shared" si="58"/>
        <v>#N/A</v>
      </c>
      <c r="AD143" s="33" t="e">
        <f>INDEX($Y$6:$Y$106,AB143)+INDEX($AA$6:$AA$106,AB143)</f>
        <v>#N/A</v>
      </c>
      <c r="AE143" s="33" t="e">
        <f t="shared" si="59"/>
        <v>#N/A</v>
      </c>
      <c r="AK143" s="33">
        <f>A75</f>
        <v>69</v>
      </c>
      <c r="AL143" s="36" t="e">
        <f>C75</f>
        <v>#N/A</v>
      </c>
      <c r="AM143" s="34" t="e">
        <f>I75</f>
        <v>#N/A</v>
      </c>
      <c r="AN143" s="34" t="e">
        <f>J75</f>
        <v>#N/A</v>
      </c>
      <c r="AO143" s="34"/>
      <c r="AP143" s="34"/>
      <c r="AQ143" s="34"/>
      <c r="AR143" s="34"/>
    </row>
    <row r="144" spans="28:44" x14ac:dyDescent="0.2">
      <c r="AB144" s="33">
        <f t="shared" si="61"/>
        <v>70</v>
      </c>
      <c r="AC144" s="33" t="e">
        <f t="shared" si="58"/>
        <v>#N/A</v>
      </c>
      <c r="AD144" s="33" t="e">
        <f>INDEX($Y$6:$Y$106,AB144)</f>
        <v>#N/A</v>
      </c>
      <c r="AE144" s="33" t="e">
        <f t="shared" si="59"/>
        <v>#N/A</v>
      </c>
      <c r="AL144" s="36" t="e">
        <f>AL143</f>
        <v>#N/A</v>
      </c>
      <c r="AM144" s="34" t="e">
        <f>AM145</f>
        <v>#N/A</v>
      </c>
      <c r="AN144" s="34" t="e">
        <f>AN143</f>
        <v>#N/A</v>
      </c>
      <c r="AO144" s="34"/>
      <c r="AP144" s="34"/>
      <c r="AQ144" s="34"/>
      <c r="AR144" s="34"/>
    </row>
    <row r="145" spans="28:44" x14ac:dyDescent="0.2">
      <c r="AB145" s="33">
        <f t="shared" si="61"/>
        <v>70</v>
      </c>
      <c r="AC145" s="33" t="e">
        <f t="shared" si="58"/>
        <v>#N/A</v>
      </c>
      <c r="AD145" s="33" t="e">
        <f>INDEX($Y$6:$Y$106,AB145)+INDEX($AA$6:$AA$106,AB145)</f>
        <v>#N/A</v>
      </c>
      <c r="AE145" s="33" t="e">
        <f t="shared" si="59"/>
        <v>#N/A</v>
      </c>
      <c r="AK145" s="33">
        <f>A76</f>
        <v>70</v>
      </c>
      <c r="AL145" s="36" t="e">
        <f>C76</f>
        <v>#N/A</v>
      </c>
      <c r="AM145" s="34" t="e">
        <f>I76</f>
        <v>#N/A</v>
      </c>
      <c r="AN145" s="34" t="e">
        <f>J76</f>
        <v>#N/A</v>
      </c>
      <c r="AO145" s="34"/>
      <c r="AP145" s="34"/>
      <c r="AQ145" s="34"/>
      <c r="AR145" s="34"/>
    </row>
    <row r="146" spans="28:44" x14ac:dyDescent="0.2">
      <c r="AB146" s="33">
        <f t="shared" si="61"/>
        <v>71</v>
      </c>
      <c r="AC146" s="33" t="e">
        <f t="shared" si="58"/>
        <v>#N/A</v>
      </c>
      <c r="AD146" s="33" t="e">
        <f>INDEX($Y$6:$Y$106,AB146)</f>
        <v>#N/A</v>
      </c>
      <c r="AE146" s="33" t="e">
        <f t="shared" si="59"/>
        <v>#N/A</v>
      </c>
      <c r="AL146" s="36" t="e">
        <f>AL145</f>
        <v>#N/A</v>
      </c>
      <c r="AM146" s="34" t="e">
        <f>AM147</f>
        <v>#N/A</v>
      </c>
      <c r="AN146" s="34" t="e">
        <f>AN145</f>
        <v>#N/A</v>
      </c>
      <c r="AO146" s="34"/>
      <c r="AP146" s="34"/>
      <c r="AQ146" s="34"/>
      <c r="AR146" s="34"/>
    </row>
    <row r="147" spans="28:44" x14ac:dyDescent="0.2">
      <c r="AB147" s="33">
        <f t="shared" si="61"/>
        <v>71</v>
      </c>
      <c r="AC147" s="33" t="e">
        <f t="shared" si="58"/>
        <v>#N/A</v>
      </c>
      <c r="AD147" s="33" t="e">
        <f>INDEX($Y$6:$Y$106,AB147)+INDEX($AA$6:$AA$106,AB147)</f>
        <v>#N/A</v>
      </c>
      <c r="AE147" s="33" t="e">
        <f t="shared" si="59"/>
        <v>#N/A</v>
      </c>
      <c r="AK147" s="33">
        <f>A77</f>
        <v>71</v>
      </c>
      <c r="AL147" s="36" t="e">
        <f>C77</f>
        <v>#N/A</v>
      </c>
      <c r="AM147" s="34" t="e">
        <f>I77</f>
        <v>#N/A</v>
      </c>
      <c r="AN147" s="34" t="e">
        <f>J77</f>
        <v>#N/A</v>
      </c>
      <c r="AO147" s="34"/>
      <c r="AP147" s="34"/>
      <c r="AQ147" s="34"/>
      <c r="AR147" s="34"/>
    </row>
    <row r="148" spans="28:44" x14ac:dyDescent="0.2">
      <c r="AB148" s="33">
        <f t="shared" si="61"/>
        <v>72</v>
      </c>
      <c r="AC148" s="33" t="e">
        <f t="shared" si="58"/>
        <v>#N/A</v>
      </c>
      <c r="AD148" s="33" t="e">
        <f>INDEX($Y$6:$Y$106,AB148)</f>
        <v>#N/A</v>
      </c>
      <c r="AE148" s="33" t="e">
        <f t="shared" si="59"/>
        <v>#N/A</v>
      </c>
      <c r="AL148" s="36" t="e">
        <f>AL147</f>
        <v>#N/A</v>
      </c>
      <c r="AM148" s="34" t="e">
        <f>AM149</f>
        <v>#N/A</v>
      </c>
      <c r="AN148" s="34" t="e">
        <f>AN147</f>
        <v>#N/A</v>
      </c>
      <c r="AO148" s="34"/>
      <c r="AP148" s="34"/>
      <c r="AQ148" s="34"/>
      <c r="AR148" s="34"/>
    </row>
    <row r="149" spans="28:44" x14ac:dyDescent="0.2">
      <c r="AB149" s="33">
        <f t="shared" si="61"/>
        <v>72</v>
      </c>
      <c r="AC149" s="33" t="e">
        <f t="shared" si="58"/>
        <v>#N/A</v>
      </c>
      <c r="AD149" s="33" t="e">
        <f>INDEX($Y$6:$Y$106,AB149)+INDEX($AA$6:$AA$106,AB149)</f>
        <v>#N/A</v>
      </c>
      <c r="AE149" s="33" t="e">
        <f t="shared" si="59"/>
        <v>#N/A</v>
      </c>
      <c r="AK149" s="33">
        <f>A78</f>
        <v>72</v>
      </c>
      <c r="AL149" s="36" t="e">
        <f>C78</f>
        <v>#N/A</v>
      </c>
      <c r="AM149" s="34" t="e">
        <f>I78</f>
        <v>#N/A</v>
      </c>
      <c r="AN149" s="34" t="e">
        <f>J78</f>
        <v>#N/A</v>
      </c>
      <c r="AO149" s="34"/>
      <c r="AP149" s="34"/>
      <c r="AQ149" s="34"/>
      <c r="AR149" s="34"/>
    </row>
    <row r="150" spans="28:44" x14ac:dyDescent="0.2">
      <c r="AB150" s="33">
        <f t="shared" si="61"/>
        <v>73</v>
      </c>
      <c r="AC150" s="33" t="e">
        <f t="shared" si="58"/>
        <v>#N/A</v>
      </c>
      <c r="AD150" s="33" t="e">
        <f>INDEX($Y$6:$Y$106,AB150)</f>
        <v>#N/A</v>
      </c>
      <c r="AE150" s="33" t="e">
        <f t="shared" si="59"/>
        <v>#N/A</v>
      </c>
      <c r="AL150" s="36" t="e">
        <f>AL149</f>
        <v>#N/A</v>
      </c>
      <c r="AM150" s="34" t="e">
        <f>AM151</f>
        <v>#N/A</v>
      </c>
      <c r="AN150" s="34" t="e">
        <f>AN149</f>
        <v>#N/A</v>
      </c>
      <c r="AO150" s="34"/>
      <c r="AP150" s="34"/>
      <c r="AQ150" s="34"/>
      <c r="AR150" s="34"/>
    </row>
    <row r="151" spans="28:44" x14ac:dyDescent="0.2">
      <c r="AB151" s="33">
        <f t="shared" si="61"/>
        <v>73</v>
      </c>
      <c r="AC151" s="33" t="e">
        <f t="shared" si="58"/>
        <v>#N/A</v>
      </c>
      <c r="AD151" s="33" t="e">
        <f>INDEX($Y$6:$Y$106,AB151)+INDEX($AA$6:$AA$106,AB151)</f>
        <v>#N/A</v>
      </c>
      <c r="AE151" s="33" t="e">
        <f t="shared" si="59"/>
        <v>#N/A</v>
      </c>
      <c r="AK151" s="33">
        <f>A79</f>
        <v>73</v>
      </c>
      <c r="AL151" s="36" t="e">
        <f>C79</f>
        <v>#N/A</v>
      </c>
      <c r="AM151" s="34" t="e">
        <f>I79</f>
        <v>#N/A</v>
      </c>
      <c r="AN151" s="34" t="e">
        <f>J79</f>
        <v>#N/A</v>
      </c>
      <c r="AO151" s="34"/>
      <c r="AP151" s="34"/>
      <c r="AQ151" s="34"/>
      <c r="AR151" s="34"/>
    </row>
    <row r="152" spans="28:44" x14ac:dyDescent="0.2">
      <c r="AB152" s="33">
        <f t="shared" si="61"/>
        <v>74</v>
      </c>
      <c r="AC152" s="33" t="e">
        <f t="shared" si="58"/>
        <v>#N/A</v>
      </c>
      <c r="AD152" s="33" t="e">
        <f>INDEX($Y$6:$Y$106,AB152)</f>
        <v>#N/A</v>
      </c>
      <c r="AE152" s="33" t="e">
        <f t="shared" si="59"/>
        <v>#N/A</v>
      </c>
      <c r="AL152" s="36" t="e">
        <f>AL151</f>
        <v>#N/A</v>
      </c>
      <c r="AM152" s="34" t="e">
        <f>AM153</f>
        <v>#N/A</v>
      </c>
      <c r="AN152" s="34" t="e">
        <f>AN151</f>
        <v>#N/A</v>
      </c>
      <c r="AO152" s="34"/>
      <c r="AP152" s="34"/>
      <c r="AQ152" s="34"/>
      <c r="AR152" s="34"/>
    </row>
    <row r="153" spans="28:44" x14ac:dyDescent="0.2">
      <c r="AB153" s="33">
        <f t="shared" si="61"/>
        <v>74</v>
      </c>
      <c r="AC153" s="33" t="e">
        <f t="shared" si="58"/>
        <v>#N/A</v>
      </c>
      <c r="AD153" s="33" t="e">
        <f>INDEX($Y$6:$Y$106,AB153)+INDEX($AA$6:$AA$106,AB153)</f>
        <v>#N/A</v>
      </c>
      <c r="AE153" s="33" t="e">
        <f t="shared" si="59"/>
        <v>#N/A</v>
      </c>
      <c r="AK153" s="33">
        <f>A80</f>
        <v>74</v>
      </c>
      <c r="AL153" s="36" t="e">
        <f>C80</f>
        <v>#N/A</v>
      </c>
      <c r="AM153" s="34" t="e">
        <f>I80</f>
        <v>#N/A</v>
      </c>
      <c r="AN153" s="34" t="e">
        <f>J80</f>
        <v>#N/A</v>
      </c>
      <c r="AO153" s="34"/>
      <c r="AP153" s="34"/>
      <c r="AQ153" s="34"/>
      <c r="AR153" s="34"/>
    </row>
    <row r="154" spans="28:44" x14ac:dyDescent="0.2">
      <c r="AB154" s="33">
        <f t="shared" si="61"/>
        <v>75</v>
      </c>
      <c r="AC154" s="33" t="e">
        <f t="shared" si="58"/>
        <v>#N/A</v>
      </c>
      <c r="AD154" s="33" t="e">
        <f>INDEX($Y$6:$Y$106,AB154)</f>
        <v>#N/A</v>
      </c>
      <c r="AE154" s="33" t="e">
        <f t="shared" si="59"/>
        <v>#N/A</v>
      </c>
      <c r="AL154" s="36" t="e">
        <f>AL153</f>
        <v>#N/A</v>
      </c>
      <c r="AM154" s="34" t="e">
        <f>AM155</f>
        <v>#N/A</v>
      </c>
      <c r="AN154" s="34" t="e">
        <f>AN153</f>
        <v>#N/A</v>
      </c>
      <c r="AO154" s="34"/>
      <c r="AP154" s="34"/>
      <c r="AQ154" s="34"/>
      <c r="AR154" s="34"/>
    </row>
    <row r="155" spans="28:44" x14ac:dyDescent="0.2">
      <c r="AB155" s="33">
        <f t="shared" si="61"/>
        <v>75</v>
      </c>
      <c r="AC155" s="33" t="e">
        <f t="shared" si="58"/>
        <v>#N/A</v>
      </c>
      <c r="AD155" s="33" t="e">
        <f>INDEX($Y$6:$Y$106,AB155)+INDEX($AA$6:$AA$106,AB155)</f>
        <v>#N/A</v>
      </c>
      <c r="AE155" s="33" t="e">
        <f t="shared" si="59"/>
        <v>#N/A</v>
      </c>
      <c r="AK155" s="33">
        <f>A81</f>
        <v>75</v>
      </c>
      <c r="AL155" s="36" t="e">
        <f>C81</f>
        <v>#N/A</v>
      </c>
      <c r="AM155" s="34" t="e">
        <f>I81</f>
        <v>#N/A</v>
      </c>
      <c r="AN155" s="34" t="e">
        <f>J81</f>
        <v>#N/A</v>
      </c>
      <c r="AO155" s="34"/>
      <c r="AP155" s="34"/>
      <c r="AQ155" s="34"/>
      <c r="AR155" s="34"/>
    </row>
    <row r="156" spans="28:44" x14ac:dyDescent="0.2">
      <c r="AB156" s="33">
        <f t="shared" si="61"/>
        <v>76</v>
      </c>
      <c r="AC156" s="33" t="e">
        <f t="shared" si="58"/>
        <v>#N/A</v>
      </c>
      <c r="AD156" s="33" t="e">
        <f>INDEX($Y$6:$Y$106,AB156)</f>
        <v>#N/A</v>
      </c>
      <c r="AE156" s="33" t="e">
        <f t="shared" si="59"/>
        <v>#N/A</v>
      </c>
      <c r="AL156" s="36" t="e">
        <f>AL155</f>
        <v>#N/A</v>
      </c>
      <c r="AM156" s="34" t="e">
        <f>AM157</f>
        <v>#N/A</v>
      </c>
      <c r="AN156" s="34" t="e">
        <f>AN155</f>
        <v>#N/A</v>
      </c>
      <c r="AO156" s="34"/>
      <c r="AP156" s="34"/>
      <c r="AQ156" s="34"/>
      <c r="AR156" s="34"/>
    </row>
    <row r="157" spans="28:44" x14ac:dyDescent="0.2">
      <c r="AB157" s="33">
        <f t="shared" si="61"/>
        <v>76</v>
      </c>
      <c r="AC157" s="33" t="e">
        <f t="shared" si="58"/>
        <v>#N/A</v>
      </c>
      <c r="AD157" s="33" t="e">
        <f>INDEX($Y$6:$Y$106,AB157)+INDEX($AA$6:$AA$106,AB157)</f>
        <v>#N/A</v>
      </c>
      <c r="AE157" s="33" t="e">
        <f t="shared" si="59"/>
        <v>#N/A</v>
      </c>
      <c r="AK157" s="33">
        <f>A82</f>
        <v>76</v>
      </c>
      <c r="AL157" s="36" t="e">
        <f>C82</f>
        <v>#N/A</v>
      </c>
      <c r="AM157" s="34" t="e">
        <f>I82</f>
        <v>#N/A</v>
      </c>
      <c r="AN157" s="34" t="e">
        <f>J82</f>
        <v>#N/A</v>
      </c>
      <c r="AO157" s="34"/>
      <c r="AP157" s="34"/>
      <c r="AQ157" s="34"/>
      <c r="AR157" s="34"/>
    </row>
    <row r="158" spans="28:44" x14ac:dyDescent="0.2">
      <c r="AB158" s="33">
        <f t="shared" si="61"/>
        <v>77</v>
      </c>
      <c r="AC158" s="33" t="e">
        <f t="shared" si="58"/>
        <v>#N/A</v>
      </c>
      <c r="AD158" s="33" t="e">
        <f>INDEX($Y$6:$Y$106,AB158)</f>
        <v>#N/A</v>
      </c>
      <c r="AE158" s="33" t="e">
        <f t="shared" si="59"/>
        <v>#N/A</v>
      </c>
      <c r="AL158" s="36" t="e">
        <f>AL157</f>
        <v>#N/A</v>
      </c>
      <c r="AM158" s="34" t="e">
        <f>AM159</f>
        <v>#N/A</v>
      </c>
      <c r="AN158" s="34" t="e">
        <f>AN157</f>
        <v>#N/A</v>
      </c>
      <c r="AO158" s="34"/>
      <c r="AP158" s="34"/>
      <c r="AQ158" s="34"/>
      <c r="AR158" s="34"/>
    </row>
    <row r="159" spans="28:44" x14ac:dyDescent="0.2">
      <c r="AB159" s="33">
        <f t="shared" si="61"/>
        <v>77</v>
      </c>
      <c r="AC159" s="33" t="e">
        <f t="shared" si="58"/>
        <v>#N/A</v>
      </c>
      <c r="AD159" s="33" t="e">
        <f>INDEX($Y$6:$Y$106,AB159)+INDEX($AA$6:$AA$106,AB159)</f>
        <v>#N/A</v>
      </c>
      <c r="AE159" s="33" t="e">
        <f t="shared" si="59"/>
        <v>#N/A</v>
      </c>
      <c r="AK159" s="33">
        <f>A83</f>
        <v>77</v>
      </c>
      <c r="AL159" s="36" t="e">
        <f>C83</f>
        <v>#N/A</v>
      </c>
      <c r="AM159" s="34" t="e">
        <f>I83</f>
        <v>#N/A</v>
      </c>
      <c r="AN159" s="34" t="e">
        <f>J83</f>
        <v>#N/A</v>
      </c>
      <c r="AO159" s="34"/>
      <c r="AP159" s="34"/>
      <c r="AQ159" s="34"/>
      <c r="AR159" s="34"/>
    </row>
    <row r="160" spans="28:44" x14ac:dyDescent="0.2">
      <c r="AB160" s="33">
        <f t="shared" si="61"/>
        <v>78</v>
      </c>
      <c r="AC160" s="33" t="e">
        <f t="shared" si="58"/>
        <v>#N/A</v>
      </c>
      <c r="AD160" s="33" t="e">
        <f>INDEX($Y$6:$Y$106,AB160)</f>
        <v>#N/A</v>
      </c>
      <c r="AE160" s="33" t="e">
        <f t="shared" si="59"/>
        <v>#N/A</v>
      </c>
      <c r="AL160" s="36" t="e">
        <f>AL159</f>
        <v>#N/A</v>
      </c>
      <c r="AM160" s="34" t="e">
        <f>AM161</f>
        <v>#N/A</v>
      </c>
      <c r="AN160" s="34" t="e">
        <f>AN159</f>
        <v>#N/A</v>
      </c>
      <c r="AO160" s="34"/>
      <c r="AP160" s="34"/>
      <c r="AQ160" s="34"/>
      <c r="AR160" s="34"/>
    </row>
    <row r="161" spans="28:44" x14ac:dyDescent="0.2">
      <c r="AB161" s="33">
        <f t="shared" si="61"/>
        <v>78</v>
      </c>
      <c r="AC161" s="33" t="e">
        <f t="shared" si="58"/>
        <v>#N/A</v>
      </c>
      <c r="AD161" s="33" t="e">
        <f>INDEX($Y$6:$Y$106,AB161)+INDEX($AA$6:$AA$106,AB161)</f>
        <v>#N/A</v>
      </c>
      <c r="AE161" s="33" t="e">
        <f t="shared" si="59"/>
        <v>#N/A</v>
      </c>
      <c r="AK161" s="33">
        <f>A84</f>
        <v>78</v>
      </c>
      <c r="AL161" s="36" t="e">
        <f>C84</f>
        <v>#N/A</v>
      </c>
      <c r="AM161" s="34" t="e">
        <f>I84</f>
        <v>#N/A</v>
      </c>
      <c r="AN161" s="34" t="e">
        <f>J84</f>
        <v>#N/A</v>
      </c>
      <c r="AO161" s="34"/>
      <c r="AP161" s="34"/>
      <c r="AQ161" s="34"/>
      <c r="AR161" s="34"/>
    </row>
    <row r="162" spans="28:44" x14ac:dyDescent="0.2">
      <c r="AB162" s="33">
        <f t="shared" si="61"/>
        <v>79</v>
      </c>
      <c r="AC162" s="33" t="e">
        <f t="shared" si="58"/>
        <v>#N/A</v>
      </c>
      <c r="AD162" s="33" t="e">
        <f>INDEX($Y$6:$Y$106,AB162)</f>
        <v>#N/A</v>
      </c>
      <c r="AE162" s="33" t="e">
        <f t="shared" si="59"/>
        <v>#N/A</v>
      </c>
      <c r="AL162" s="36" t="e">
        <f>AL161</f>
        <v>#N/A</v>
      </c>
      <c r="AM162" s="34" t="e">
        <f>AM163</f>
        <v>#N/A</v>
      </c>
      <c r="AN162" s="34" t="e">
        <f>AN161</f>
        <v>#N/A</v>
      </c>
      <c r="AO162" s="34"/>
      <c r="AP162" s="34"/>
      <c r="AQ162" s="34"/>
      <c r="AR162" s="34"/>
    </row>
    <row r="163" spans="28:44" x14ac:dyDescent="0.2">
      <c r="AB163" s="33">
        <f t="shared" si="61"/>
        <v>79</v>
      </c>
      <c r="AC163" s="33" t="e">
        <f t="shared" si="58"/>
        <v>#N/A</v>
      </c>
      <c r="AD163" s="33" t="e">
        <f>INDEX($Y$6:$Y$106,AB163)+INDEX($AA$6:$AA$106,AB163)</f>
        <v>#N/A</v>
      </c>
      <c r="AE163" s="33" t="e">
        <f t="shared" si="59"/>
        <v>#N/A</v>
      </c>
      <c r="AK163" s="33">
        <f>A85</f>
        <v>79</v>
      </c>
      <c r="AL163" s="36" t="e">
        <f>C85</f>
        <v>#N/A</v>
      </c>
      <c r="AM163" s="34" t="e">
        <f>I85</f>
        <v>#N/A</v>
      </c>
      <c r="AN163" s="34" t="e">
        <f>J85</f>
        <v>#N/A</v>
      </c>
      <c r="AO163" s="34"/>
      <c r="AP163" s="34"/>
      <c r="AQ163" s="34"/>
      <c r="AR163" s="34"/>
    </row>
    <row r="164" spans="28:44" x14ac:dyDescent="0.2">
      <c r="AB164" s="33">
        <f t="shared" si="61"/>
        <v>80</v>
      </c>
      <c r="AC164" s="33" t="e">
        <f t="shared" si="58"/>
        <v>#N/A</v>
      </c>
      <c r="AD164" s="33" t="e">
        <f>INDEX($Y$6:$Y$106,AB164)</f>
        <v>#N/A</v>
      </c>
      <c r="AE164" s="33" t="e">
        <f t="shared" si="59"/>
        <v>#N/A</v>
      </c>
      <c r="AL164" s="36" t="e">
        <f>AL163</f>
        <v>#N/A</v>
      </c>
      <c r="AM164" s="34" t="e">
        <f>AM165</f>
        <v>#N/A</v>
      </c>
      <c r="AN164" s="34" t="e">
        <f>AN163</f>
        <v>#N/A</v>
      </c>
      <c r="AO164" s="34"/>
      <c r="AP164" s="34"/>
      <c r="AQ164" s="34"/>
      <c r="AR164" s="34"/>
    </row>
    <row r="165" spans="28:44" x14ac:dyDescent="0.2">
      <c r="AB165" s="33">
        <f t="shared" si="61"/>
        <v>80</v>
      </c>
      <c r="AC165" s="33" t="e">
        <f t="shared" si="58"/>
        <v>#N/A</v>
      </c>
      <c r="AD165" s="33" t="e">
        <f>INDEX($Y$6:$Y$106,AB165)+INDEX($AA$6:$AA$106,AB165)</f>
        <v>#N/A</v>
      </c>
      <c r="AE165" s="33" t="e">
        <f t="shared" si="59"/>
        <v>#N/A</v>
      </c>
      <c r="AK165" s="33">
        <f>A86</f>
        <v>80</v>
      </c>
      <c r="AL165" s="36" t="e">
        <f>C86</f>
        <v>#N/A</v>
      </c>
      <c r="AM165" s="34" t="e">
        <f>I86</f>
        <v>#N/A</v>
      </c>
      <c r="AN165" s="34" t="e">
        <f>J86</f>
        <v>#N/A</v>
      </c>
      <c r="AO165" s="34"/>
      <c r="AP165" s="34"/>
      <c r="AQ165" s="34"/>
      <c r="AR165" s="34"/>
    </row>
    <row r="166" spans="28:44" x14ac:dyDescent="0.2">
      <c r="AB166" s="33">
        <f t="shared" si="61"/>
        <v>81</v>
      </c>
      <c r="AC166" s="33" t="e">
        <f t="shared" si="58"/>
        <v>#N/A</v>
      </c>
      <c r="AD166" s="33" t="e">
        <f>INDEX($Y$6:$Y$106,AB166)</f>
        <v>#N/A</v>
      </c>
      <c r="AE166" s="33" t="e">
        <f t="shared" si="59"/>
        <v>#N/A</v>
      </c>
      <c r="AL166" s="36" t="e">
        <f>AL165</f>
        <v>#N/A</v>
      </c>
      <c r="AM166" s="34" t="e">
        <f>AM167</f>
        <v>#N/A</v>
      </c>
      <c r="AN166" s="34" t="e">
        <f>AN165</f>
        <v>#N/A</v>
      </c>
      <c r="AO166" s="34"/>
      <c r="AP166" s="34"/>
      <c r="AQ166" s="34"/>
      <c r="AR166" s="34"/>
    </row>
    <row r="167" spans="28:44" x14ac:dyDescent="0.2">
      <c r="AB167" s="33">
        <f t="shared" si="61"/>
        <v>81</v>
      </c>
      <c r="AC167" s="33" t="e">
        <f t="shared" si="58"/>
        <v>#N/A</v>
      </c>
      <c r="AD167" s="33" t="e">
        <f>INDEX($Y$6:$Y$106,AB167)+INDEX($AA$6:$AA$106,AB167)</f>
        <v>#N/A</v>
      </c>
      <c r="AE167" s="33" t="e">
        <f t="shared" si="59"/>
        <v>#N/A</v>
      </c>
      <c r="AK167" s="33">
        <f>A87</f>
        <v>81</v>
      </c>
      <c r="AL167" s="36" t="e">
        <f>C87</f>
        <v>#N/A</v>
      </c>
      <c r="AM167" s="34" t="e">
        <f>I87</f>
        <v>#N/A</v>
      </c>
      <c r="AN167" s="34" t="e">
        <f>J87</f>
        <v>#N/A</v>
      </c>
      <c r="AO167" s="34"/>
      <c r="AP167" s="34"/>
      <c r="AQ167" s="34"/>
      <c r="AR167" s="34"/>
    </row>
    <row r="168" spans="28:44" x14ac:dyDescent="0.2">
      <c r="AB168" s="33">
        <f t="shared" si="61"/>
        <v>82</v>
      </c>
      <c r="AC168" s="33" t="e">
        <f t="shared" si="58"/>
        <v>#N/A</v>
      </c>
      <c r="AD168" s="33" t="e">
        <f>INDEX($Y$6:$Y$106,AB168)</f>
        <v>#N/A</v>
      </c>
      <c r="AE168" s="33" t="e">
        <f t="shared" si="59"/>
        <v>#N/A</v>
      </c>
      <c r="AL168" s="36" t="e">
        <f>AL167</f>
        <v>#N/A</v>
      </c>
      <c r="AM168" s="34" t="e">
        <f>AM169</f>
        <v>#N/A</v>
      </c>
      <c r="AN168" s="34" t="e">
        <f>AN167</f>
        <v>#N/A</v>
      </c>
      <c r="AO168" s="34"/>
      <c r="AP168" s="34"/>
      <c r="AQ168" s="34"/>
      <c r="AR168" s="34"/>
    </row>
    <row r="169" spans="28:44" x14ac:dyDescent="0.2">
      <c r="AB169" s="33">
        <f t="shared" si="61"/>
        <v>82</v>
      </c>
      <c r="AC169" s="33" t="e">
        <f t="shared" si="58"/>
        <v>#N/A</v>
      </c>
      <c r="AD169" s="33" t="e">
        <f>INDEX($Y$6:$Y$106,AB169)+INDEX($AA$6:$AA$106,AB169)</f>
        <v>#N/A</v>
      </c>
      <c r="AE169" s="33" t="e">
        <f t="shared" si="59"/>
        <v>#N/A</v>
      </c>
      <c r="AK169" s="33">
        <f>A88</f>
        <v>82</v>
      </c>
      <c r="AL169" s="36" t="e">
        <f>C88</f>
        <v>#N/A</v>
      </c>
      <c r="AM169" s="34" t="e">
        <f>I88</f>
        <v>#N/A</v>
      </c>
      <c r="AN169" s="34" t="e">
        <f>J88</f>
        <v>#N/A</v>
      </c>
      <c r="AO169" s="34"/>
      <c r="AP169" s="34"/>
      <c r="AQ169" s="34"/>
      <c r="AR169" s="34"/>
    </row>
    <row r="170" spans="28:44" x14ac:dyDescent="0.2">
      <c r="AB170" s="33">
        <f t="shared" si="61"/>
        <v>83</v>
      </c>
      <c r="AC170" s="33" t="e">
        <f t="shared" si="58"/>
        <v>#N/A</v>
      </c>
      <c r="AD170" s="33" t="e">
        <f>INDEX($Y$6:$Y$106,AB170)</f>
        <v>#N/A</v>
      </c>
      <c r="AE170" s="33" t="e">
        <f t="shared" si="59"/>
        <v>#N/A</v>
      </c>
      <c r="AL170" s="36" t="e">
        <f>AL169</f>
        <v>#N/A</v>
      </c>
      <c r="AM170" s="34" t="e">
        <f>AM171</f>
        <v>#N/A</v>
      </c>
      <c r="AN170" s="34" t="e">
        <f>AN169</f>
        <v>#N/A</v>
      </c>
      <c r="AO170" s="34"/>
      <c r="AP170" s="34"/>
      <c r="AQ170" s="34"/>
      <c r="AR170" s="34"/>
    </row>
    <row r="171" spans="28:44" x14ac:dyDescent="0.2">
      <c r="AB171" s="33">
        <f t="shared" si="61"/>
        <v>83</v>
      </c>
      <c r="AC171" s="33" t="e">
        <f t="shared" si="58"/>
        <v>#N/A</v>
      </c>
      <c r="AD171" s="33" t="e">
        <f>INDEX($Y$6:$Y$106,AB171)+INDEX($AA$6:$AA$106,AB171)</f>
        <v>#N/A</v>
      </c>
      <c r="AE171" s="33" t="e">
        <f t="shared" si="59"/>
        <v>#N/A</v>
      </c>
      <c r="AK171" s="33">
        <f>A89</f>
        <v>83</v>
      </c>
      <c r="AL171" s="36" t="e">
        <f>C89</f>
        <v>#N/A</v>
      </c>
      <c r="AM171" s="34" t="e">
        <f>I89</f>
        <v>#N/A</v>
      </c>
      <c r="AN171" s="34" t="e">
        <f>J89</f>
        <v>#N/A</v>
      </c>
      <c r="AO171" s="34"/>
      <c r="AP171" s="34"/>
      <c r="AQ171" s="34"/>
      <c r="AR171" s="34"/>
    </row>
    <row r="172" spans="28:44" x14ac:dyDescent="0.2">
      <c r="AB172" s="33">
        <f t="shared" si="61"/>
        <v>84</v>
      </c>
      <c r="AC172" s="33" t="e">
        <f t="shared" si="58"/>
        <v>#N/A</v>
      </c>
      <c r="AD172" s="33" t="e">
        <f>INDEX($Y$6:$Y$106,AB172)</f>
        <v>#N/A</v>
      </c>
      <c r="AE172" s="33" t="e">
        <f t="shared" si="59"/>
        <v>#N/A</v>
      </c>
      <c r="AL172" s="36" t="e">
        <f>AL171</f>
        <v>#N/A</v>
      </c>
      <c r="AM172" s="34" t="e">
        <f>AM173</f>
        <v>#N/A</v>
      </c>
      <c r="AN172" s="34" t="e">
        <f>AN171</f>
        <v>#N/A</v>
      </c>
      <c r="AO172" s="34"/>
      <c r="AP172" s="34"/>
      <c r="AQ172" s="34"/>
      <c r="AR172" s="34"/>
    </row>
    <row r="173" spans="28:44" x14ac:dyDescent="0.2">
      <c r="AB173" s="33">
        <f t="shared" si="61"/>
        <v>84</v>
      </c>
      <c r="AC173" s="33" t="e">
        <f t="shared" si="58"/>
        <v>#N/A</v>
      </c>
      <c r="AD173" s="33" t="e">
        <f>INDEX($Y$6:$Y$106,AB173)+INDEX($AA$6:$AA$106,AB173)</f>
        <v>#N/A</v>
      </c>
      <c r="AE173" s="33" t="e">
        <f t="shared" si="59"/>
        <v>#N/A</v>
      </c>
      <c r="AK173" s="33">
        <f>A90</f>
        <v>84</v>
      </c>
      <c r="AL173" s="36" t="e">
        <f>C90</f>
        <v>#N/A</v>
      </c>
      <c r="AM173" s="34" t="e">
        <f>I90</f>
        <v>#N/A</v>
      </c>
      <c r="AN173" s="34" t="e">
        <f>J90</f>
        <v>#N/A</v>
      </c>
      <c r="AO173" s="34"/>
      <c r="AP173" s="34"/>
      <c r="AQ173" s="34"/>
      <c r="AR173" s="34"/>
    </row>
    <row r="174" spans="28:44" x14ac:dyDescent="0.2">
      <c r="AB174" s="33">
        <f t="shared" si="61"/>
        <v>85</v>
      </c>
      <c r="AC174" s="33" t="e">
        <f t="shared" si="58"/>
        <v>#N/A</v>
      </c>
      <c r="AD174" s="33" t="e">
        <f>INDEX($Y$6:$Y$106,AB174)</f>
        <v>#N/A</v>
      </c>
      <c r="AE174" s="33" t="e">
        <f t="shared" si="59"/>
        <v>#N/A</v>
      </c>
      <c r="AL174" s="36" t="e">
        <f>AL173</f>
        <v>#N/A</v>
      </c>
      <c r="AM174" s="34" t="e">
        <f>AM175</f>
        <v>#N/A</v>
      </c>
      <c r="AN174" s="34" t="e">
        <f>AN173</f>
        <v>#N/A</v>
      </c>
      <c r="AO174" s="34"/>
      <c r="AP174" s="34"/>
      <c r="AQ174" s="34"/>
      <c r="AR174" s="34"/>
    </row>
    <row r="175" spans="28:44" x14ac:dyDescent="0.2">
      <c r="AB175" s="33">
        <f t="shared" si="61"/>
        <v>85</v>
      </c>
      <c r="AC175" s="33" t="e">
        <f t="shared" si="58"/>
        <v>#N/A</v>
      </c>
      <c r="AD175" s="33" t="e">
        <f>INDEX($Y$6:$Y$106,AB175)+INDEX($AA$6:$AA$106,AB175)</f>
        <v>#N/A</v>
      </c>
      <c r="AE175" s="33" t="e">
        <f t="shared" si="59"/>
        <v>#N/A</v>
      </c>
      <c r="AK175" s="33">
        <f>A91</f>
        <v>85</v>
      </c>
      <c r="AL175" s="36" t="e">
        <f>C91</f>
        <v>#N/A</v>
      </c>
      <c r="AM175" s="34" t="e">
        <f>I91</f>
        <v>#N/A</v>
      </c>
      <c r="AN175" s="34" t="e">
        <f>J91</f>
        <v>#N/A</v>
      </c>
      <c r="AO175" s="34"/>
      <c r="AP175" s="34"/>
      <c r="AQ175" s="34"/>
      <c r="AR175" s="34"/>
    </row>
    <row r="176" spans="28:44" x14ac:dyDescent="0.2">
      <c r="AB176" s="33">
        <f t="shared" si="61"/>
        <v>86</v>
      </c>
      <c r="AC176" s="33" t="e">
        <f t="shared" si="58"/>
        <v>#N/A</v>
      </c>
      <c r="AD176" s="33" t="e">
        <f>INDEX($Y$6:$Y$106,AB176)</f>
        <v>#N/A</v>
      </c>
      <c r="AE176" s="33" t="e">
        <f t="shared" si="59"/>
        <v>#N/A</v>
      </c>
      <c r="AL176" s="36" t="e">
        <f>AL175</f>
        <v>#N/A</v>
      </c>
      <c r="AM176" s="34" t="e">
        <f>AM177</f>
        <v>#N/A</v>
      </c>
      <c r="AN176" s="34" t="e">
        <f>AN175</f>
        <v>#N/A</v>
      </c>
      <c r="AO176" s="34"/>
      <c r="AP176" s="34"/>
      <c r="AQ176" s="34"/>
      <c r="AR176" s="34"/>
    </row>
    <row r="177" spans="28:44" x14ac:dyDescent="0.2">
      <c r="AB177" s="33">
        <f t="shared" si="61"/>
        <v>86</v>
      </c>
      <c r="AC177" s="33" t="e">
        <f t="shared" si="58"/>
        <v>#N/A</v>
      </c>
      <c r="AD177" s="33" t="e">
        <f>INDEX($Y$6:$Y$106,AB177)+INDEX($AA$6:$AA$106,AB177)</f>
        <v>#N/A</v>
      </c>
      <c r="AE177" s="33" t="e">
        <f t="shared" si="59"/>
        <v>#N/A</v>
      </c>
      <c r="AK177" s="33">
        <f>A92</f>
        <v>86</v>
      </c>
      <c r="AL177" s="36" t="e">
        <f>C92</f>
        <v>#N/A</v>
      </c>
      <c r="AM177" s="34" t="e">
        <f>I92</f>
        <v>#N/A</v>
      </c>
      <c r="AN177" s="34" t="e">
        <f>J92</f>
        <v>#N/A</v>
      </c>
      <c r="AO177" s="34"/>
      <c r="AP177" s="34"/>
      <c r="AQ177" s="34"/>
      <c r="AR177" s="34"/>
    </row>
    <row r="178" spans="28:44" x14ac:dyDescent="0.2">
      <c r="AB178" s="33">
        <f t="shared" si="61"/>
        <v>87</v>
      </c>
      <c r="AC178" s="33" t="e">
        <f t="shared" si="58"/>
        <v>#N/A</v>
      </c>
      <c r="AD178" s="33" t="e">
        <f>INDEX($Y$6:$Y$106,AB178)</f>
        <v>#N/A</v>
      </c>
      <c r="AE178" s="33" t="e">
        <f t="shared" si="59"/>
        <v>#N/A</v>
      </c>
      <c r="AL178" s="36" t="e">
        <f>AL177</f>
        <v>#N/A</v>
      </c>
      <c r="AM178" s="34" t="e">
        <f>AM179</f>
        <v>#N/A</v>
      </c>
      <c r="AN178" s="34" t="e">
        <f>AN177</f>
        <v>#N/A</v>
      </c>
      <c r="AO178" s="34"/>
      <c r="AP178" s="34"/>
      <c r="AQ178" s="34"/>
      <c r="AR178" s="34"/>
    </row>
    <row r="179" spans="28:44" x14ac:dyDescent="0.2">
      <c r="AB179" s="33">
        <f t="shared" si="61"/>
        <v>87</v>
      </c>
      <c r="AC179" s="33" t="e">
        <f t="shared" si="58"/>
        <v>#N/A</v>
      </c>
      <c r="AD179" s="33" t="e">
        <f>INDEX($Y$6:$Y$106,AB179)+INDEX($AA$6:$AA$106,AB179)</f>
        <v>#N/A</v>
      </c>
      <c r="AE179" s="33" t="e">
        <f t="shared" si="59"/>
        <v>#N/A</v>
      </c>
      <c r="AK179" s="33">
        <f>A93</f>
        <v>87</v>
      </c>
      <c r="AL179" s="36" t="e">
        <f>C93</f>
        <v>#N/A</v>
      </c>
      <c r="AM179" s="34" t="e">
        <f>I93</f>
        <v>#N/A</v>
      </c>
      <c r="AN179" s="34" t="e">
        <f>J93</f>
        <v>#N/A</v>
      </c>
      <c r="AO179" s="34"/>
      <c r="AP179" s="34"/>
      <c r="AQ179" s="34"/>
      <c r="AR179" s="34"/>
    </row>
    <row r="180" spans="28:44" x14ac:dyDescent="0.2">
      <c r="AB180" s="33">
        <f t="shared" si="61"/>
        <v>88</v>
      </c>
      <c r="AC180" s="33" t="e">
        <f t="shared" si="58"/>
        <v>#N/A</v>
      </c>
      <c r="AD180" s="33" t="e">
        <f>INDEX($Y$6:$Y$106,AB180)</f>
        <v>#N/A</v>
      </c>
      <c r="AE180" s="33" t="e">
        <f t="shared" si="59"/>
        <v>#N/A</v>
      </c>
      <c r="AL180" s="36" t="e">
        <f>AL179</f>
        <v>#N/A</v>
      </c>
      <c r="AM180" s="34" t="e">
        <f>AM181</f>
        <v>#N/A</v>
      </c>
      <c r="AN180" s="34" t="e">
        <f>AN179</f>
        <v>#N/A</v>
      </c>
      <c r="AO180" s="34"/>
      <c r="AP180" s="34"/>
      <c r="AQ180" s="34"/>
      <c r="AR180" s="34"/>
    </row>
    <row r="181" spans="28:44" x14ac:dyDescent="0.2">
      <c r="AB181" s="33">
        <f t="shared" si="61"/>
        <v>88</v>
      </c>
      <c r="AC181" s="33" t="e">
        <f t="shared" si="58"/>
        <v>#N/A</v>
      </c>
      <c r="AD181" s="33" t="e">
        <f>INDEX($Y$6:$Y$106,AB181)+INDEX($AA$6:$AA$106,AB181)</f>
        <v>#N/A</v>
      </c>
      <c r="AE181" s="33" t="e">
        <f t="shared" si="59"/>
        <v>#N/A</v>
      </c>
      <c r="AK181" s="33">
        <f>A94</f>
        <v>88</v>
      </c>
      <c r="AL181" s="36" t="e">
        <f>C94</f>
        <v>#N/A</v>
      </c>
      <c r="AM181" s="34" t="e">
        <f>I94</f>
        <v>#N/A</v>
      </c>
      <c r="AN181" s="34" t="e">
        <f>J94</f>
        <v>#N/A</v>
      </c>
      <c r="AO181" s="34"/>
      <c r="AP181" s="34"/>
      <c r="AQ181" s="34"/>
      <c r="AR181" s="34"/>
    </row>
    <row r="182" spans="28:44" x14ac:dyDescent="0.2">
      <c r="AB182" s="33">
        <f t="shared" si="61"/>
        <v>89</v>
      </c>
      <c r="AC182" s="33" t="e">
        <f t="shared" si="58"/>
        <v>#N/A</v>
      </c>
      <c r="AD182" s="33" t="e">
        <f>INDEX($Y$6:$Y$106,AB182)</f>
        <v>#N/A</v>
      </c>
      <c r="AE182" s="33" t="e">
        <f t="shared" si="59"/>
        <v>#N/A</v>
      </c>
      <c r="AL182" s="36" t="e">
        <f>AL181</f>
        <v>#N/A</v>
      </c>
      <c r="AM182" s="34" t="e">
        <f>AM183</f>
        <v>#N/A</v>
      </c>
      <c r="AN182" s="34" t="e">
        <f>AN181</f>
        <v>#N/A</v>
      </c>
      <c r="AO182" s="34"/>
      <c r="AP182" s="34"/>
      <c r="AQ182" s="34"/>
      <c r="AR182" s="34"/>
    </row>
    <row r="183" spans="28:44" x14ac:dyDescent="0.2">
      <c r="AB183" s="33">
        <f t="shared" si="61"/>
        <v>89</v>
      </c>
      <c r="AC183" s="33" t="e">
        <f t="shared" si="58"/>
        <v>#N/A</v>
      </c>
      <c r="AD183" s="33" t="e">
        <f>INDEX($Y$6:$Y$106,AB183)+INDEX($AA$6:$AA$106,AB183)</f>
        <v>#N/A</v>
      </c>
      <c r="AE183" s="33" t="e">
        <f t="shared" si="59"/>
        <v>#N/A</v>
      </c>
      <c r="AK183" s="33">
        <f>A95</f>
        <v>89</v>
      </c>
      <c r="AL183" s="36" t="e">
        <f>C95</f>
        <v>#N/A</v>
      </c>
      <c r="AM183" s="34" t="e">
        <f>I95</f>
        <v>#N/A</v>
      </c>
      <c r="AN183" s="34" t="e">
        <f>J95</f>
        <v>#N/A</v>
      </c>
      <c r="AO183" s="34"/>
      <c r="AP183" s="34"/>
      <c r="AQ183" s="34"/>
      <c r="AR183" s="34"/>
    </row>
    <row r="184" spans="28:44" x14ac:dyDescent="0.2">
      <c r="AB184" s="33">
        <f t="shared" si="61"/>
        <v>90</v>
      </c>
      <c r="AC184" s="33" t="e">
        <f t="shared" si="58"/>
        <v>#N/A</v>
      </c>
      <c r="AD184" s="33" t="e">
        <f>INDEX($Y$6:$Y$106,AB184)</f>
        <v>#N/A</v>
      </c>
      <c r="AE184" s="33" t="e">
        <f t="shared" si="59"/>
        <v>#N/A</v>
      </c>
      <c r="AL184" s="36" t="e">
        <f>AL183</f>
        <v>#N/A</v>
      </c>
      <c r="AM184" s="34" t="e">
        <f>AM185</f>
        <v>#N/A</v>
      </c>
      <c r="AN184" s="34" t="e">
        <f>AN183</f>
        <v>#N/A</v>
      </c>
      <c r="AO184" s="34"/>
      <c r="AP184" s="34"/>
      <c r="AQ184" s="34"/>
      <c r="AR184" s="34"/>
    </row>
    <row r="185" spans="28:44" x14ac:dyDescent="0.2">
      <c r="AB185" s="33">
        <f t="shared" si="61"/>
        <v>90</v>
      </c>
      <c r="AC185" s="33" t="e">
        <f t="shared" si="58"/>
        <v>#N/A</v>
      </c>
      <c r="AD185" s="33" t="e">
        <f>INDEX($Y$6:$Y$106,AB185)+INDEX($AA$6:$AA$106,AB185)</f>
        <v>#N/A</v>
      </c>
      <c r="AE185" s="33" t="e">
        <f t="shared" si="59"/>
        <v>#N/A</v>
      </c>
      <c r="AK185" s="33">
        <f>A96</f>
        <v>90</v>
      </c>
      <c r="AL185" s="36" t="e">
        <f>C96</f>
        <v>#N/A</v>
      </c>
      <c r="AM185" s="34" t="e">
        <f>I96</f>
        <v>#N/A</v>
      </c>
      <c r="AN185" s="34" t="e">
        <f>J96</f>
        <v>#N/A</v>
      </c>
      <c r="AO185" s="34"/>
      <c r="AP185" s="34"/>
      <c r="AQ185" s="34"/>
      <c r="AR185" s="34"/>
    </row>
    <row r="186" spans="28:44" x14ac:dyDescent="0.2">
      <c r="AB186" s="33">
        <f t="shared" si="61"/>
        <v>91</v>
      </c>
      <c r="AC186" s="33" t="e">
        <f t="shared" si="58"/>
        <v>#N/A</v>
      </c>
      <c r="AD186" s="33" t="e">
        <f>INDEX($Y$6:$Y$106,AB186)</f>
        <v>#N/A</v>
      </c>
      <c r="AE186" s="33" t="e">
        <f t="shared" si="59"/>
        <v>#N/A</v>
      </c>
      <c r="AL186" s="36" t="e">
        <f>AL185</f>
        <v>#N/A</v>
      </c>
      <c r="AM186" s="34" t="e">
        <f>AM187</f>
        <v>#N/A</v>
      </c>
      <c r="AN186" s="34" t="e">
        <f>AN185</f>
        <v>#N/A</v>
      </c>
      <c r="AO186" s="34"/>
      <c r="AP186" s="34"/>
      <c r="AQ186" s="34"/>
      <c r="AR186" s="34"/>
    </row>
    <row r="187" spans="28:44" x14ac:dyDescent="0.2">
      <c r="AB187" s="33">
        <f t="shared" si="61"/>
        <v>91</v>
      </c>
      <c r="AC187" s="33" t="e">
        <f t="shared" si="58"/>
        <v>#N/A</v>
      </c>
      <c r="AD187" s="33" t="e">
        <f>INDEX($Y$6:$Y$106,AB187)+INDEX($AA$6:$AA$106,AB187)</f>
        <v>#N/A</v>
      </c>
      <c r="AE187" s="33" t="e">
        <f t="shared" si="59"/>
        <v>#N/A</v>
      </c>
      <c r="AK187" s="33">
        <f>A97</f>
        <v>91</v>
      </c>
      <c r="AL187" s="36" t="e">
        <f>C97</f>
        <v>#N/A</v>
      </c>
      <c r="AM187" s="34" t="e">
        <f>I97</f>
        <v>#N/A</v>
      </c>
      <c r="AN187" s="34" t="e">
        <f>J97</f>
        <v>#N/A</v>
      </c>
      <c r="AO187" s="34"/>
      <c r="AP187" s="34"/>
      <c r="AQ187" s="34"/>
      <c r="AR187" s="34"/>
    </row>
    <row r="188" spans="28:44" x14ac:dyDescent="0.2">
      <c r="AB188" s="33">
        <f t="shared" si="61"/>
        <v>92</v>
      </c>
      <c r="AC188" s="33" t="e">
        <f t="shared" si="58"/>
        <v>#N/A</v>
      </c>
      <c r="AD188" s="33" t="e">
        <f>INDEX($Y$6:$Y$106,AB188)</f>
        <v>#N/A</v>
      </c>
      <c r="AE188" s="33" t="e">
        <f t="shared" si="59"/>
        <v>#N/A</v>
      </c>
      <c r="AL188" s="36" t="e">
        <f>AL187</f>
        <v>#N/A</v>
      </c>
      <c r="AM188" s="34" t="e">
        <f>AM189</f>
        <v>#N/A</v>
      </c>
      <c r="AN188" s="34" t="e">
        <f>AN187</f>
        <v>#N/A</v>
      </c>
      <c r="AO188" s="34"/>
      <c r="AP188" s="34"/>
      <c r="AQ188" s="34"/>
      <c r="AR188" s="34"/>
    </row>
    <row r="189" spans="28:44" x14ac:dyDescent="0.2">
      <c r="AB189" s="33">
        <f t="shared" si="61"/>
        <v>92</v>
      </c>
      <c r="AC189" s="33" t="e">
        <f t="shared" si="58"/>
        <v>#N/A</v>
      </c>
      <c r="AD189" s="33" t="e">
        <f>INDEX($Y$6:$Y$106,AB189)+INDEX($AA$6:$AA$106,AB189)</f>
        <v>#N/A</v>
      </c>
      <c r="AE189" s="33" t="e">
        <f t="shared" si="59"/>
        <v>#N/A</v>
      </c>
      <c r="AK189" s="33">
        <f>A98</f>
        <v>92</v>
      </c>
      <c r="AL189" s="36" t="e">
        <f>C98</f>
        <v>#N/A</v>
      </c>
      <c r="AM189" s="34" t="e">
        <f>I98</f>
        <v>#N/A</v>
      </c>
      <c r="AN189" s="34" t="e">
        <f>J98</f>
        <v>#N/A</v>
      </c>
      <c r="AO189" s="34"/>
      <c r="AP189" s="34"/>
      <c r="AQ189" s="34"/>
      <c r="AR189" s="34"/>
    </row>
    <row r="190" spans="28:44" x14ac:dyDescent="0.2">
      <c r="AB190" s="33">
        <f t="shared" si="61"/>
        <v>93</v>
      </c>
      <c r="AC190" s="33" t="e">
        <f t="shared" si="58"/>
        <v>#N/A</v>
      </c>
      <c r="AD190" s="33" t="e">
        <f>INDEX($Y$6:$Y$106,AB190)</f>
        <v>#N/A</v>
      </c>
      <c r="AE190" s="33" t="e">
        <f t="shared" si="59"/>
        <v>#N/A</v>
      </c>
      <c r="AL190" s="36" t="e">
        <f>AL189</f>
        <v>#N/A</v>
      </c>
      <c r="AM190" s="34" t="e">
        <f>AM191</f>
        <v>#N/A</v>
      </c>
      <c r="AN190" s="34" t="e">
        <f>AN189</f>
        <v>#N/A</v>
      </c>
      <c r="AO190" s="34"/>
      <c r="AP190" s="34"/>
      <c r="AQ190" s="34"/>
      <c r="AR190" s="34"/>
    </row>
    <row r="191" spans="28:44" x14ac:dyDescent="0.2">
      <c r="AB191" s="33">
        <f t="shared" si="61"/>
        <v>93</v>
      </c>
      <c r="AC191" s="33" t="e">
        <f t="shared" si="58"/>
        <v>#N/A</v>
      </c>
      <c r="AD191" s="33" t="e">
        <f>INDEX($Y$6:$Y$106,AB191)+INDEX($AA$6:$AA$106,AB191)</f>
        <v>#N/A</v>
      </c>
      <c r="AE191" s="33" t="e">
        <f t="shared" si="59"/>
        <v>#N/A</v>
      </c>
      <c r="AK191" s="33">
        <f>A99</f>
        <v>93</v>
      </c>
      <c r="AL191" s="36" t="e">
        <f>C99</f>
        <v>#N/A</v>
      </c>
      <c r="AM191" s="34" t="e">
        <f>I99</f>
        <v>#N/A</v>
      </c>
      <c r="AN191" s="34" t="e">
        <f>J99</f>
        <v>#N/A</v>
      </c>
      <c r="AO191" s="34"/>
      <c r="AP191" s="34"/>
      <c r="AQ191" s="34"/>
      <c r="AR191" s="34"/>
    </row>
    <row r="192" spans="28:44" x14ac:dyDescent="0.2">
      <c r="AB192" s="33">
        <f t="shared" si="61"/>
        <v>94</v>
      </c>
      <c r="AC192" s="33" t="e">
        <f t="shared" si="58"/>
        <v>#N/A</v>
      </c>
      <c r="AD192" s="33" t="e">
        <f>INDEX($Y$6:$Y$106,AB192)</f>
        <v>#N/A</v>
      </c>
      <c r="AE192" s="33" t="e">
        <f t="shared" si="59"/>
        <v>#N/A</v>
      </c>
      <c r="AL192" s="36" t="e">
        <f>AL191</f>
        <v>#N/A</v>
      </c>
      <c r="AM192" s="34" t="e">
        <f>AM193</f>
        <v>#N/A</v>
      </c>
      <c r="AN192" s="34" t="e">
        <f>AN191</f>
        <v>#N/A</v>
      </c>
      <c r="AO192" s="34"/>
      <c r="AP192" s="34"/>
      <c r="AQ192" s="34"/>
      <c r="AR192" s="34"/>
    </row>
    <row r="193" spans="28:44" x14ac:dyDescent="0.2">
      <c r="AB193" s="33">
        <f t="shared" si="61"/>
        <v>94</v>
      </c>
      <c r="AC193" s="33" t="e">
        <f t="shared" si="58"/>
        <v>#N/A</v>
      </c>
      <c r="AD193" s="33" t="e">
        <f>INDEX($Y$6:$Y$106,AB193)+INDEX($AA$6:$AA$106,AB193)</f>
        <v>#N/A</v>
      </c>
      <c r="AE193" s="33" t="e">
        <f t="shared" si="59"/>
        <v>#N/A</v>
      </c>
      <c r="AK193" s="33">
        <f>A100</f>
        <v>94</v>
      </c>
      <c r="AL193" s="36" t="e">
        <f>C100</f>
        <v>#N/A</v>
      </c>
      <c r="AM193" s="34" t="e">
        <f>I100</f>
        <v>#N/A</v>
      </c>
      <c r="AN193" s="34" t="e">
        <f>J100</f>
        <v>#N/A</v>
      </c>
      <c r="AO193" s="34"/>
      <c r="AP193" s="34"/>
      <c r="AQ193" s="34"/>
      <c r="AR193" s="34"/>
    </row>
    <row r="194" spans="28:44" x14ac:dyDescent="0.2">
      <c r="AB194" s="33">
        <f t="shared" si="61"/>
        <v>95</v>
      </c>
      <c r="AC194" s="33" t="e">
        <f t="shared" si="58"/>
        <v>#N/A</v>
      </c>
      <c r="AD194" s="33" t="e">
        <f>INDEX($Y$6:$Y$106,AB194)</f>
        <v>#N/A</v>
      </c>
      <c r="AE194" s="33" t="e">
        <f t="shared" si="59"/>
        <v>#N/A</v>
      </c>
      <c r="AL194" s="36" t="e">
        <f>AL193</f>
        <v>#N/A</v>
      </c>
      <c r="AM194" s="34" t="e">
        <f>AM195</f>
        <v>#N/A</v>
      </c>
      <c r="AN194" s="34" t="e">
        <f>AN193</f>
        <v>#N/A</v>
      </c>
      <c r="AO194" s="34"/>
      <c r="AP194" s="34"/>
      <c r="AQ194" s="34"/>
      <c r="AR194" s="34"/>
    </row>
    <row r="195" spans="28:44" x14ac:dyDescent="0.2">
      <c r="AB195" s="33">
        <f t="shared" si="61"/>
        <v>95</v>
      </c>
      <c r="AC195" s="33" t="e">
        <f t="shared" si="58"/>
        <v>#N/A</v>
      </c>
      <c r="AD195" s="33" t="e">
        <f>INDEX($Y$6:$Y$106,AB195)+INDEX($AA$6:$AA$106,AB195)</f>
        <v>#N/A</v>
      </c>
      <c r="AE195" s="33" t="e">
        <f t="shared" si="59"/>
        <v>#N/A</v>
      </c>
      <c r="AK195" s="33">
        <f>A101</f>
        <v>95</v>
      </c>
      <c r="AL195" s="36" t="e">
        <f>C101</f>
        <v>#N/A</v>
      </c>
      <c r="AM195" s="34" t="e">
        <f>I101</f>
        <v>#N/A</v>
      </c>
      <c r="AN195" s="34" t="e">
        <f>J101</f>
        <v>#N/A</v>
      </c>
      <c r="AO195" s="34"/>
      <c r="AP195" s="34"/>
      <c r="AQ195" s="34"/>
      <c r="AR195" s="34"/>
    </row>
    <row r="196" spans="28:44" x14ac:dyDescent="0.2">
      <c r="AB196" s="33">
        <f t="shared" si="61"/>
        <v>96</v>
      </c>
      <c r="AC196" s="33" t="e">
        <f t="shared" si="58"/>
        <v>#N/A</v>
      </c>
      <c r="AD196" s="33" t="e">
        <f>INDEX($Y$6:$Y$106,AB196)</f>
        <v>#N/A</v>
      </c>
      <c r="AE196" s="33" t="e">
        <f t="shared" si="59"/>
        <v>#N/A</v>
      </c>
      <c r="AL196" s="36" t="e">
        <f>AL195</f>
        <v>#N/A</v>
      </c>
      <c r="AM196" s="34" t="e">
        <f>AM197</f>
        <v>#N/A</v>
      </c>
      <c r="AN196" s="34" t="e">
        <f>AN195</f>
        <v>#N/A</v>
      </c>
      <c r="AO196" s="34"/>
      <c r="AP196" s="34"/>
      <c r="AQ196" s="34"/>
      <c r="AR196" s="34"/>
    </row>
    <row r="197" spans="28:44" x14ac:dyDescent="0.2">
      <c r="AB197" s="33">
        <f t="shared" si="61"/>
        <v>96</v>
      </c>
      <c r="AC197" s="33" t="e">
        <f t="shared" si="58"/>
        <v>#N/A</v>
      </c>
      <c r="AD197" s="33" t="e">
        <f>INDEX($Y$6:$Y$106,AB197)+INDEX($AA$6:$AA$106,AB197)</f>
        <v>#N/A</v>
      </c>
      <c r="AE197" s="33" t="e">
        <f t="shared" si="59"/>
        <v>#N/A</v>
      </c>
      <c r="AK197" s="33">
        <f>A102</f>
        <v>96</v>
      </c>
      <c r="AL197" s="36" t="e">
        <f>C102</f>
        <v>#N/A</v>
      </c>
      <c r="AM197" s="34" t="e">
        <f>I102</f>
        <v>#N/A</v>
      </c>
      <c r="AN197" s="34" t="e">
        <f>J102</f>
        <v>#N/A</v>
      </c>
      <c r="AO197" s="34"/>
      <c r="AP197" s="34"/>
      <c r="AQ197" s="34"/>
      <c r="AR197" s="34"/>
    </row>
    <row r="198" spans="28:44" x14ac:dyDescent="0.2">
      <c r="AB198" s="33">
        <f t="shared" si="61"/>
        <v>97</v>
      </c>
      <c r="AC198" s="33" t="e">
        <f t="shared" ref="AC198:AC261" si="62">INDEX($C$6:$C$106,AB198)</f>
        <v>#N/A</v>
      </c>
      <c r="AD198" s="33" t="e">
        <f>INDEX($Y$6:$Y$106,AB198)</f>
        <v>#N/A</v>
      </c>
      <c r="AE198" s="33" t="e">
        <f t="shared" si="59"/>
        <v>#N/A</v>
      </c>
      <c r="AL198" s="36" t="e">
        <f>AL197</f>
        <v>#N/A</v>
      </c>
      <c r="AM198" s="34" t="e">
        <f>AM199</f>
        <v>#N/A</v>
      </c>
      <c r="AN198" s="34" t="e">
        <f>AN197</f>
        <v>#N/A</v>
      </c>
      <c r="AO198" s="34"/>
      <c r="AP198" s="34"/>
      <c r="AQ198" s="34"/>
      <c r="AR198" s="34"/>
    </row>
    <row r="199" spans="28:44" x14ac:dyDescent="0.2">
      <c r="AB199" s="33">
        <f t="shared" si="61"/>
        <v>97</v>
      </c>
      <c r="AC199" s="33" t="e">
        <f t="shared" si="62"/>
        <v>#N/A</v>
      </c>
      <c r="AD199" s="33" t="e">
        <f>INDEX($Y$6:$Y$106,AB199)+INDEX($AA$6:$AA$106,AB199)</f>
        <v>#N/A</v>
      </c>
      <c r="AE199" s="33" t="e">
        <f t="shared" ref="AE199:AE207" si="63">INDEX($Z$6:$Z$106,AB199)</f>
        <v>#N/A</v>
      </c>
      <c r="AK199" s="33">
        <f>A103</f>
        <v>97</v>
      </c>
      <c r="AL199" s="36" t="e">
        <f>C103</f>
        <v>#N/A</v>
      </c>
      <c r="AM199" s="34" t="e">
        <f>I103</f>
        <v>#N/A</v>
      </c>
      <c r="AN199" s="34" t="e">
        <f>J103</f>
        <v>#N/A</v>
      </c>
      <c r="AO199" s="34"/>
      <c r="AP199" s="34"/>
      <c r="AQ199" s="34"/>
      <c r="AR199" s="34"/>
    </row>
    <row r="200" spans="28:44" x14ac:dyDescent="0.2">
      <c r="AB200" s="33">
        <f t="shared" si="61"/>
        <v>98</v>
      </c>
      <c r="AC200" s="33" t="e">
        <f t="shared" si="62"/>
        <v>#N/A</v>
      </c>
      <c r="AD200" s="33" t="e">
        <f>INDEX($Y$6:$Y$106,AB200)</f>
        <v>#N/A</v>
      </c>
      <c r="AE200" s="33" t="e">
        <f t="shared" si="63"/>
        <v>#N/A</v>
      </c>
      <c r="AL200" s="36" t="e">
        <f>AL199</f>
        <v>#N/A</v>
      </c>
      <c r="AM200" s="34" t="e">
        <f>AM201</f>
        <v>#N/A</v>
      </c>
      <c r="AN200" s="34" t="e">
        <f>AN199</f>
        <v>#N/A</v>
      </c>
      <c r="AO200" s="34"/>
      <c r="AP200" s="34"/>
      <c r="AQ200" s="34"/>
      <c r="AR200" s="34"/>
    </row>
    <row r="201" spans="28:44" x14ac:dyDescent="0.2">
      <c r="AB201" s="33">
        <f t="shared" ref="AB201:AB207" si="64">AB199+1</f>
        <v>98</v>
      </c>
      <c r="AC201" s="33" t="e">
        <f t="shared" si="62"/>
        <v>#N/A</v>
      </c>
      <c r="AD201" s="33" t="e">
        <f>INDEX($Y$6:$Y$106,AB201)+INDEX($AA$6:$AA$106,AB201)</f>
        <v>#N/A</v>
      </c>
      <c r="AE201" s="33" t="e">
        <f t="shared" si="63"/>
        <v>#N/A</v>
      </c>
      <c r="AK201" s="33">
        <f>A104</f>
        <v>98</v>
      </c>
      <c r="AL201" s="36" t="e">
        <f>C104</f>
        <v>#N/A</v>
      </c>
      <c r="AM201" s="34" t="e">
        <f>I104</f>
        <v>#N/A</v>
      </c>
      <c r="AN201" s="34" t="e">
        <f>J104</f>
        <v>#N/A</v>
      </c>
      <c r="AO201" s="34"/>
      <c r="AP201" s="34"/>
      <c r="AQ201" s="34"/>
      <c r="AR201" s="34"/>
    </row>
    <row r="202" spans="28:44" x14ac:dyDescent="0.2">
      <c r="AB202" s="33">
        <f t="shared" si="64"/>
        <v>99</v>
      </c>
      <c r="AC202" s="33" t="e">
        <f t="shared" si="62"/>
        <v>#N/A</v>
      </c>
      <c r="AD202" s="33" t="e">
        <f>INDEX($Y$6:$Y$106,AB202)</f>
        <v>#N/A</v>
      </c>
      <c r="AE202" s="33" t="e">
        <f t="shared" si="63"/>
        <v>#N/A</v>
      </c>
      <c r="AL202" s="36" t="e">
        <f>AL201</f>
        <v>#N/A</v>
      </c>
      <c r="AM202" s="34" t="e">
        <f>AM203</f>
        <v>#N/A</v>
      </c>
      <c r="AN202" s="34" t="e">
        <f>AN201</f>
        <v>#N/A</v>
      </c>
      <c r="AO202" s="34"/>
      <c r="AP202" s="34"/>
      <c r="AQ202" s="34"/>
      <c r="AR202" s="34"/>
    </row>
    <row r="203" spans="28:44" x14ac:dyDescent="0.2">
      <c r="AB203" s="33">
        <f t="shared" si="64"/>
        <v>99</v>
      </c>
      <c r="AC203" s="33" t="e">
        <f t="shared" si="62"/>
        <v>#N/A</v>
      </c>
      <c r="AD203" s="33" t="e">
        <f>INDEX($Y$6:$Y$106,AB203)+INDEX($AA$6:$AA$106,AB203)</f>
        <v>#N/A</v>
      </c>
      <c r="AE203" s="33" t="e">
        <f t="shared" si="63"/>
        <v>#N/A</v>
      </c>
      <c r="AK203" s="33">
        <f>A105</f>
        <v>99</v>
      </c>
      <c r="AL203" s="36" t="e">
        <f>C105</f>
        <v>#N/A</v>
      </c>
      <c r="AM203" s="34" t="e">
        <f>I105</f>
        <v>#N/A</v>
      </c>
      <c r="AN203" s="34" t="e">
        <f>J105</f>
        <v>#N/A</v>
      </c>
      <c r="AO203" s="34"/>
      <c r="AP203" s="34"/>
      <c r="AQ203" s="34"/>
      <c r="AR203" s="34"/>
    </row>
    <row r="204" spans="28:44" x14ac:dyDescent="0.2">
      <c r="AB204" s="33">
        <f t="shared" si="64"/>
        <v>100</v>
      </c>
      <c r="AC204" s="33" t="e">
        <f t="shared" si="62"/>
        <v>#N/A</v>
      </c>
      <c r="AD204" s="33" t="e">
        <f>INDEX($Y$6:$Y$106,AB204)</f>
        <v>#N/A</v>
      </c>
      <c r="AE204" s="33" t="e">
        <f t="shared" si="63"/>
        <v>#N/A</v>
      </c>
      <c r="AL204" s="36" t="e">
        <f>AL203</f>
        <v>#N/A</v>
      </c>
      <c r="AM204" s="34" t="e">
        <f>AM205</f>
        <v>#N/A</v>
      </c>
      <c r="AN204" s="34" t="e">
        <f>AN203</f>
        <v>#N/A</v>
      </c>
      <c r="AO204" s="34"/>
      <c r="AP204" s="34"/>
      <c r="AQ204" s="34"/>
      <c r="AR204" s="34"/>
    </row>
    <row r="205" spans="28:44" x14ac:dyDescent="0.2">
      <c r="AB205" s="33">
        <f t="shared" si="64"/>
        <v>100</v>
      </c>
      <c r="AC205" s="33" t="e">
        <f t="shared" si="62"/>
        <v>#N/A</v>
      </c>
      <c r="AD205" s="33" t="e">
        <f>INDEX($Y$6:$Y$106,AB205)+INDEX($AA$6:$AA$106,AB205)</f>
        <v>#N/A</v>
      </c>
      <c r="AE205" s="33" t="e">
        <f t="shared" si="63"/>
        <v>#N/A</v>
      </c>
      <c r="AK205" s="33">
        <f>A106</f>
        <v>100</v>
      </c>
      <c r="AL205" s="36" t="e">
        <f>C106</f>
        <v>#N/A</v>
      </c>
      <c r="AM205" s="34" t="e">
        <f>I106</f>
        <v>#N/A</v>
      </c>
      <c r="AN205" s="34" t="e">
        <f>J106</f>
        <v>#N/A</v>
      </c>
      <c r="AO205" s="34"/>
      <c r="AP205" s="34"/>
      <c r="AQ205" s="34"/>
      <c r="AR205" s="34"/>
    </row>
    <row r="206" spans="28:44" x14ac:dyDescent="0.2">
      <c r="AB206" s="33">
        <f t="shared" si="64"/>
        <v>101</v>
      </c>
      <c r="AC206" s="33" t="e">
        <f t="shared" si="62"/>
        <v>#N/A</v>
      </c>
      <c r="AD206" s="33" t="e">
        <f>INDEX($Y$6:$Y$106,AB206)</f>
        <v>#N/A</v>
      </c>
      <c r="AE206" s="33" t="e">
        <f t="shared" si="63"/>
        <v>#N/A</v>
      </c>
      <c r="AL206" s="36"/>
      <c r="AM206" s="34"/>
      <c r="AN206" s="34"/>
      <c r="AO206" s="34"/>
      <c r="AP206" s="34"/>
      <c r="AQ206" s="34"/>
      <c r="AR206" s="34"/>
    </row>
    <row r="207" spans="28:44" x14ac:dyDescent="0.2">
      <c r="AB207" s="33">
        <f t="shared" si="64"/>
        <v>101</v>
      </c>
      <c r="AC207" s="33" t="e">
        <f t="shared" si="62"/>
        <v>#N/A</v>
      </c>
      <c r="AD207" s="33" t="e">
        <f>INDEX($Y$6:$Y$106,AB207)+INDEX($AA$6:$AA$106,AB207)</f>
        <v>#N/A</v>
      </c>
      <c r="AE207" s="33" t="e">
        <f t="shared" si="63"/>
        <v>#N/A</v>
      </c>
      <c r="AL207" s="36"/>
      <c r="AM207" s="34"/>
      <c r="AN207" s="34"/>
      <c r="AO207" s="34"/>
      <c r="AP207" s="34"/>
      <c r="AQ207" s="34"/>
      <c r="AR207" s="34"/>
    </row>
    <row r="208" spans="28:44" x14ac:dyDescent="0.2">
      <c r="AL208" s="36"/>
      <c r="AM208" s="34"/>
      <c r="AN208" s="34"/>
      <c r="AO208" s="34"/>
      <c r="AP208" s="34"/>
      <c r="AQ208" s="34"/>
      <c r="AR208" s="34"/>
    </row>
    <row r="209" spans="38:44" x14ac:dyDescent="0.2">
      <c r="AL209" s="36"/>
      <c r="AM209" s="34"/>
      <c r="AN209" s="34"/>
      <c r="AO209" s="34"/>
      <c r="AP209" s="34"/>
      <c r="AQ209" s="34"/>
      <c r="AR209" s="34"/>
    </row>
    <row r="210" spans="38:44" x14ac:dyDescent="0.2">
      <c r="AL210" s="36"/>
      <c r="AM210" s="34"/>
      <c r="AN210" s="34"/>
      <c r="AO210" s="34"/>
      <c r="AP210" s="34"/>
      <c r="AQ210" s="34"/>
      <c r="AR210" s="34"/>
    </row>
    <row r="211" spans="38:44" x14ac:dyDescent="0.2">
      <c r="AL211" s="36"/>
      <c r="AM211" s="34"/>
      <c r="AN211" s="34"/>
      <c r="AO211" s="34"/>
      <c r="AP211" s="34"/>
      <c r="AQ211" s="34"/>
      <c r="AR211" s="34"/>
    </row>
    <row r="212" spans="38:44" x14ac:dyDescent="0.2">
      <c r="AL212" s="36"/>
      <c r="AM212" s="34"/>
      <c r="AN212" s="34"/>
      <c r="AO212" s="34"/>
      <c r="AP212" s="34"/>
      <c r="AQ212" s="34"/>
      <c r="AR212" s="34"/>
    </row>
    <row r="213" spans="38:44" x14ac:dyDescent="0.2">
      <c r="AL213" s="36"/>
      <c r="AM213" s="34"/>
      <c r="AN213" s="34"/>
      <c r="AO213" s="34"/>
      <c r="AP213" s="34"/>
      <c r="AQ213" s="34"/>
      <c r="AR213" s="34"/>
    </row>
    <row r="214" spans="38:44" x14ac:dyDescent="0.2">
      <c r="AL214" s="36"/>
      <c r="AM214" s="34"/>
      <c r="AN214" s="34"/>
      <c r="AO214" s="34"/>
      <c r="AP214" s="34"/>
      <c r="AQ214" s="34"/>
      <c r="AR214" s="34"/>
    </row>
    <row r="215" spans="38:44" x14ac:dyDescent="0.2">
      <c r="AL215" s="36"/>
      <c r="AM215" s="34"/>
      <c r="AN215" s="34"/>
      <c r="AO215" s="34"/>
      <c r="AP215" s="34"/>
      <c r="AQ215" s="34"/>
      <c r="AR215" s="34"/>
    </row>
    <row r="216" spans="38:44" x14ac:dyDescent="0.2">
      <c r="AL216" s="36"/>
      <c r="AM216" s="34"/>
      <c r="AN216" s="34"/>
      <c r="AO216" s="34"/>
      <c r="AP216" s="34"/>
      <c r="AQ216" s="34"/>
      <c r="AR216" s="34"/>
    </row>
    <row r="217" spans="38:44" x14ac:dyDescent="0.2">
      <c r="AL217" s="36"/>
      <c r="AM217" s="34"/>
      <c r="AN217" s="34"/>
      <c r="AO217" s="34"/>
      <c r="AP217" s="34"/>
      <c r="AQ217" s="34"/>
      <c r="AR217" s="34"/>
    </row>
    <row r="218" spans="38:44" x14ac:dyDescent="0.2">
      <c r="AL218" s="36"/>
      <c r="AM218" s="34"/>
      <c r="AN218" s="34"/>
      <c r="AO218" s="34"/>
      <c r="AP218" s="34"/>
      <c r="AQ218" s="34"/>
      <c r="AR218" s="34"/>
    </row>
    <row r="219" spans="38:44" x14ac:dyDescent="0.2">
      <c r="AL219" s="36"/>
      <c r="AM219" s="34"/>
      <c r="AN219" s="34"/>
      <c r="AO219" s="34"/>
      <c r="AP219" s="34"/>
      <c r="AQ219" s="34"/>
      <c r="AR219" s="34"/>
    </row>
    <row r="220" spans="38:44" x14ac:dyDescent="0.2">
      <c r="AL220" s="36"/>
      <c r="AM220" s="34"/>
      <c r="AN220" s="34"/>
      <c r="AO220" s="34"/>
      <c r="AP220" s="34"/>
      <c r="AQ220" s="34"/>
      <c r="AR220" s="34"/>
    </row>
    <row r="221" spans="38:44" x14ac:dyDescent="0.2">
      <c r="AL221" s="36"/>
      <c r="AM221" s="34"/>
      <c r="AN221" s="34"/>
      <c r="AO221" s="34"/>
      <c r="AP221" s="34"/>
      <c r="AQ221" s="34"/>
      <c r="AR221" s="34"/>
    </row>
    <row r="222" spans="38:44" x14ac:dyDescent="0.2">
      <c r="AL222" s="36"/>
      <c r="AM222" s="34"/>
      <c r="AN222" s="34"/>
      <c r="AO222" s="34"/>
      <c r="AP222" s="34"/>
      <c r="AQ222" s="34"/>
      <c r="AR222" s="34"/>
    </row>
    <row r="223" spans="38:44" x14ac:dyDescent="0.2">
      <c r="AL223" s="36"/>
      <c r="AM223" s="34"/>
      <c r="AN223" s="34"/>
      <c r="AO223" s="34"/>
      <c r="AP223" s="34"/>
      <c r="AQ223" s="34"/>
      <c r="AR223" s="34"/>
    </row>
    <row r="224" spans="38:44" x14ac:dyDescent="0.2">
      <c r="AL224" s="36"/>
      <c r="AM224" s="34"/>
      <c r="AN224" s="34"/>
      <c r="AO224" s="34"/>
      <c r="AP224" s="34"/>
      <c r="AQ224" s="34"/>
      <c r="AR224" s="34"/>
    </row>
    <row r="225" spans="38:44" x14ac:dyDescent="0.2">
      <c r="AL225" s="36"/>
      <c r="AM225" s="34"/>
      <c r="AN225" s="34"/>
      <c r="AO225" s="34"/>
      <c r="AP225" s="34"/>
      <c r="AQ225" s="34"/>
      <c r="AR225" s="34"/>
    </row>
    <row r="226" spans="38:44" x14ac:dyDescent="0.2">
      <c r="AL226" s="36"/>
      <c r="AM226" s="34"/>
      <c r="AN226" s="34"/>
      <c r="AO226" s="34"/>
      <c r="AP226" s="34"/>
      <c r="AQ226" s="34"/>
      <c r="AR226" s="34"/>
    </row>
    <row r="227" spans="38:44" x14ac:dyDescent="0.2">
      <c r="AL227" s="36"/>
      <c r="AM227" s="34"/>
      <c r="AN227" s="34"/>
      <c r="AO227" s="34"/>
      <c r="AP227" s="34"/>
      <c r="AQ227" s="34"/>
      <c r="AR227" s="34"/>
    </row>
    <row r="228" spans="38:44" x14ac:dyDescent="0.2">
      <c r="AL228" s="36"/>
      <c r="AM228" s="34"/>
      <c r="AN228" s="34"/>
      <c r="AO228" s="34"/>
      <c r="AP228" s="34"/>
      <c r="AQ228" s="34"/>
      <c r="AR228" s="34"/>
    </row>
    <row r="229" spans="38:44" x14ac:dyDescent="0.2">
      <c r="AL229" s="36"/>
      <c r="AM229" s="34"/>
      <c r="AN229" s="34"/>
      <c r="AO229" s="34"/>
      <c r="AP229" s="34"/>
      <c r="AQ229" s="34"/>
      <c r="AR229" s="34"/>
    </row>
    <row r="230" spans="38:44" x14ac:dyDescent="0.2">
      <c r="AL230" s="36"/>
      <c r="AM230" s="34"/>
      <c r="AN230" s="34"/>
      <c r="AO230" s="34"/>
      <c r="AP230" s="34"/>
      <c r="AQ230" s="34"/>
      <c r="AR230" s="34"/>
    </row>
    <row r="231" spans="38:44" x14ac:dyDescent="0.2">
      <c r="AL231" s="36"/>
      <c r="AM231" s="34"/>
      <c r="AN231" s="34"/>
      <c r="AO231" s="34"/>
      <c r="AP231" s="34"/>
      <c r="AQ231" s="34"/>
      <c r="AR231" s="34"/>
    </row>
    <row r="232" spans="38:44" x14ac:dyDescent="0.2">
      <c r="AL232" s="36"/>
      <c r="AM232" s="34"/>
      <c r="AN232" s="34"/>
      <c r="AO232" s="34"/>
      <c r="AP232" s="34"/>
      <c r="AQ232" s="34"/>
      <c r="AR232" s="34"/>
    </row>
    <row r="233" spans="38:44" x14ac:dyDescent="0.2">
      <c r="AL233" s="36"/>
      <c r="AM233" s="34"/>
      <c r="AN233" s="34"/>
      <c r="AO233" s="34"/>
      <c r="AP233" s="34"/>
      <c r="AQ233" s="34"/>
      <c r="AR233" s="34"/>
    </row>
    <row r="234" spans="38:44" x14ac:dyDescent="0.2">
      <c r="AL234" s="36"/>
      <c r="AM234" s="34"/>
      <c r="AN234" s="34"/>
      <c r="AO234" s="34"/>
      <c r="AP234" s="34"/>
      <c r="AQ234" s="34"/>
      <c r="AR234" s="34"/>
    </row>
    <row r="235" spans="38:44" x14ac:dyDescent="0.2">
      <c r="AL235" s="36"/>
      <c r="AM235" s="34"/>
      <c r="AN235" s="34"/>
      <c r="AO235" s="34"/>
      <c r="AP235" s="34"/>
      <c r="AQ235" s="34"/>
      <c r="AR235" s="34"/>
    </row>
    <row r="236" spans="38:44" x14ac:dyDescent="0.2">
      <c r="AL236" s="36"/>
      <c r="AM236" s="34"/>
      <c r="AN236" s="34"/>
      <c r="AO236" s="34"/>
      <c r="AP236" s="34"/>
      <c r="AQ236" s="34"/>
      <c r="AR236" s="34"/>
    </row>
    <row r="237" spans="38:44" x14ac:dyDescent="0.2">
      <c r="AL237" s="36"/>
      <c r="AM237" s="34"/>
      <c r="AN237" s="34"/>
      <c r="AO237" s="34"/>
      <c r="AP237" s="34"/>
      <c r="AQ237" s="34"/>
      <c r="AR237" s="34"/>
    </row>
    <row r="238" spans="38:44" x14ac:dyDescent="0.2">
      <c r="AL238" s="36"/>
      <c r="AM238" s="34"/>
      <c r="AN238" s="34"/>
      <c r="AO238" s="34"/>
      <c r="AP238" s="34"/>
      <c r="AQ238" s="34"/>
      <c r="AR238" s="34"/>
    </row>
    <row r="239" spans="38:44" x14ac:dyDescent="0.2">
      <c r="AL239" s="36"/>
      <c r="AM239" s="34"/>
      <c r="AN239" s="34"/>
      <c r="AO239" s="34"/>
      <c r="AP239" s="34"/>
      <c r="AQ239" s="34"/>
      <c r="AR239" s="34"/>
    </row>
    <row r="240" spans="38:44" x14ac:dyDescent="0.2">
      <c r="AL240" s="36"/>
      <c r="AM240" s="34"/>
      <c r="AN240" s="34"/>
      <c r="AO240" s="34"/>
      <c r="AP240" s="34"/>
      <c r="AQ240" s="34"/>
      <c r="AR240" s="34"/>
    </row>
    <row r="241" spans="38:44" x14ac:dyDescent="0.2">
      <c r="AL241" s="36"/>
      <c r="AM241" s="34"/>
      <c r="AN241" s="34"/>
      <c r="AO241" s="34"/>
      <c r="AP241" s="34"/>
      <c r="AQ241" s="34"/>
      <c r="AR241" s="34"/>
    </row>
    <row r="242" spans="38:44" x14ac:dyDescent="0.2">
      <c r="AL242" s="36"/>
      <c r="AM242" s="34"/>
      <c r="AN242" s="34"/>
      <c r="AO242" s="34"/>
      <c r="AP242" s="34"/>
      <c r="AQ242" s="34"/>
      <c r="AR242" s="34"/>
    </row>
    <row r="243" spans="38:44" x14ac:dyDescent="0.2">
      <c r="AL243" s="36"/>
      <c r="AM243" s="34"/>
      <c r="AN243" s="34"/>
      <c r="AO243" s="34"/>
      <c r="AP243" s="34"/>
      <c r="AQ243" s="34"/>
      <c r="AR243" s="34"/>
    </row>
    <row r="244" spans="38:44" x14ac:dyDescent="0.2">
      <c r="AL244" s="36"/>
      <c r="AM244" s="34"/>
      <c r="AN244" s="34"/>
      <c r="AO244" s="34"/>
      <c r="AP244" s="34"/>
      <c r="AQ244" s="34"/>
      <c r="AR244" s="34"/>
    </row>
    <row r="245" spans="38:44" x14ac:dyDescent="0.2">
      <c r="AL245" s="36"/>
      <c r="AM245" s="34"/>
      <c r="AN245" s="34"/>
      <c r="AO245" s="34"/>
      <c r="AP245" s="34"/>
      <c r="AQ245" s="34"/>
      <c r="AR245" s="34"/>
    </row>
    <row r="246" spans="38:44" x14ac:dyDescent="0.2">
      <c r="AL246" s="36"/>
      <c r="AM246" s="34"/>
      <c r="AN246" s="34"/>
      <c r="AO246" s="34"/>
      <c r="AP246" s="34"/>
      <c r="AQ246" s="34"/>
      <c r="AR246" s="34"/>
    </row>
    <row r="247" spans="38:44" x14ac:dyDescent="0.2">
      <c r="AL247" s="36"/>
      <c r="AM247" s="34"/>
      <c r="AN247" s="34"/>
      <c r="AO247" s="34"/>
      <c r="AP247" s="34"/>
      <c r="AQ247" s="34"/>
      <c r="AR247" s="34"/>
    </row>
    <row r="248" spans="38:44" x14ac:dyDescent="0.2">
      <c r="AL248" s="36"/>
      <c r="AM248" s="34"/>
      <c r="AN248" s="34"/>
      <c r="AO248" s="34"/>
      <c r="AP248" s="34"/>
      <c r="AQ248" s="34"/>
      <c r="AR248" s="34"/>
    </row>
    <row r="249" spans="38:44" x14ac:dyDescent="0.2">
      <c r="AL249" s="36"/>
      <c r="AM249" s="34"/>
      <c r="AN249" s="34"/>
      <c r="AO249" s="34"/>
      <c r="AP249" s="34"/>
      <c r="AQ249" s="34"/>
      <c r="AR249" s="34"/>
    </row>
    <row r="250" spans="38:44" x14ac:dyDescent="0.2">
      <c r="AL250" s="36"/>
      <c r="AM250" s="34"/>
      <c r="AN250" s="34"/>
      <c r="AO250" s="34"/>
      <c r="AP250" s="34"/>
      <c r="AQ250" s="34"/>
      <c r="AR250" s="34"/>
    </row>
    <row r="251" spans="38:44" x14ac:dyDescent="0.2">
      <c r="AL251" s="36"/>
      <c r="AM251" s="34"/>
      <c r="AN251" s="34"/>
      <c r="AO251" s="34"/>
      <c r="AP251" s="34"/>
      <c r="AQ251" s="34"/>
      <c r="AR251" s="34"/>
    </row>
    <row r="252" spans="38:44" x14ac:dyDescent="0.2">
      <c r="AL252" s="36"/>
      <c r="AM252" s="34"/>
      <c r="AN252" s="34"/>
      <c r="AO252" s="34"/>
      <c r="AP252" s="34"/>
      <c r="AQ252" s="34"/>
      <c r="AR252" s="34"/>
    </row>
    <row r="253" spans="38:44" x14ac:dyDescent="0.2">
      <c r="AL253" s="36"/>
      <c r="AM253" s="34"/>
      <c r="AN253" s="34"/>
      <c r="AO253" s="34"/>
      <c r="AP253" s="34"/>
      <c r="AQ253" s="34"/>
      <c r="AR253" s="34"/>
    </row>
    <row r="254" spans="38:44" x14ac:dyDescent="0.2">
      <c r="AL254" s="36"/>
      <c r="AM254" s="34"/>
      <c r="AN254" s="34"/>
      <c r="AO254" s="34"/>
      <c r="AP254" s="34"/>
      <c r="AQ254" s="34"/>
      <c r="AR254" s="34"/>
    </row>
    <row r="255" spans="38:44" x14ac:dyDescent="0.2">
      <c r="AL255" s="36"/>
      <c r="AM255" s="34"/>
      <c r="AN255" s="34"/>
      <c r="AO255" s="34"/>
      <c r="AP255" s="34"/>
      <c r="AQ255" s="34"/>
      <c r="AR255" s="34"/>
    </row>
    <row r="256" spans="38:44" x14ac:dyDescent="0.2">
      <c r="AL256" s="36"/>
      <c r="AM256" s="34"/>
      <c r="AN256" s="34"/>
      <c r="AO256" s="34"/>
      <c r="AP256" s="34"/>
      <c r="AQ256" s="34"/>
      <c r="AR256" s="34"/>
    </row>
    <row r="257" spans="38:44" x14ac:dyDescent="0.2">
      <c r="AL257" s="36"/>
      <c r="AM257" s="34"/>
      <c r="AN257" s="34"/>
      <c r="AO257" s="34"/>
      <c r="AP257" s="34"/>
      <c r="AQ257" s="34"/>
      <c r="AR257" s="34"/>
    </row>
    <row r="258" spans="38:44" x14ac:dyDescent="0.2">
      <c r="AL258" s="36"/>
      <c r="AM258" s="34"/>
      <c r="AN258" s="34"/>
      <c r="AO258" s="34"/>
      <c r="AP258" s="34"/>
      <c r="AQ258" s="34"/>
      <c r="AR258" s="34"/>
    </row>
    <row r="259" spans="38:44" x14ac:dyDescent="0.2">
      <c r="AL259" s="36"/>
      <c r="AM259" s="34"/>
      <c r="AN259" s="34"/>
      <c r="AO259" s="34"/>
      <c r="AP259" s="34"/>
      <c r="AQ259" s="34"/>
      <c r="AR259" s="34"/>
    </row>
    <row r="260" spans="38:44" x14ac:dyDescent="0.2">
      <c r="AL260" s="36"/>
      <c r="AM260" s="34"/>
      <c r="AN260" s="34"/>
      <c r="AO260" s="34"/>
      <c r="AP260" s="34"/>
      <c r="AQ260" s="34"/>
      <c r="AR260" s="34"/>
    </row>
    <row r="261" spans="38:44" x14ac:dyDescent="0.2">
      <c r="AL261" s="36"/>
      <c r="AM261" s="34"/>
      <c r="AN261" s="34"/>
      <c r="AO261" s="34"/>
      <c r="AP261" s="34"/>
      <c r="AQ261" s="34"/>
      <c r="AR261" s="34"/>
    </row>
    <row r="262" spans="38:44" x14ac:dyDescent="0.2">
      <c r="AL262" s="36"/>
      <c r="AM262" s="34"/>
      <c r="AN262" s="34"/>
      <c r="AO262" s="34"/>
      <c r="AP262" s="34"/>
      <c r="AQ262" s="34"/>
      <c r="AR262" s="34"/>
    </row>
    <row r="263" spans="38:44" x14ac:dyDescent="0.2">
      <c r="AL263" s="36"/>
      <c r="AM263" s="34"/>
      <c r="AN263" s="34"/>
      <c r="AO263" s="34"/>
      <c r="AP263" s="34"/>
      <c r="AQ263" s="34"/>
      <c r="AR263" s="34"/>
    </row>
    <row r="264" spans="38:44" x14ac:dyDescent="0.2">
      <c r="AL264" s="36"/>
      <c r="AM264" s="34"/>
      <c r="AN264" s="34"/>
      <c r="AO264" s="34"/>
      <c r="AP264" s="34"/>
      <c r="AQ264" s="34"/>
      <c r="AR264" s="34"/>
    </row>
    <row r="265" spans="38:44" x14ac:dyDescent="0.2">
      <c r="AL265" s="36"/>
      <c r="AM265" s="34"/>
      <c r="AN265" s="34"/>
      <c r="AO265" s="34"/>
      <c r="AP265" s="34"/>
      <c r="AQ265" s="34"/>
      <c r="AR265" s="34"/>
    </row>
    <row r="266" spans="38:44" x14ac:dyDescent="0.2">
      <c r="AL266" s="36"/>
      <c r="AM266" s="34"/>
      <c r="AN266" s="34"/>
      <c r="AO266" s="34"/>
      <c r="AP266" s="34"/>
      <c r="AQ266" s="34"/>
      <c r="AR266" s="34"/>
    </row>
    <row r="267" spans="38:44" x14ac:dyDescent="0.2">
      <c r="AL267" s="36"/>
      <c r="AM267" s="34"/>
      <c r="AN267" s="34"/>
      <c r="AO267" s="34"/>
      <c r="AP267" s="34"/>
      <c r="AQ267" s="34"/>
      <c r="AR267" s="34"/>
    </row>
    <row r="268" spans="38:44" x14ac:dyDescent="0.2">
      <c r="AL268" s="36"/>
      <c r="AM268" s="34"/>
      <c r="AN268" s="34"/>
      <c r="AO268" s="34"/>
      <c r="AP268" s="34"/>
      <c r="AQ268" s="34"/>
      <c r="AR268" s="34"/>
    </row>
    <row r="269" spans="38:44" x14ac:dyDescent="0.2">
      <c r="AL269" s="36"/>
      <c r="AM269" s="34"/>
      <c r="AN269" s="34"/>
      <c r="AO269" s="34"/>
      <c r="AP269" s="34"/>
      <c r="AQ269" s="34"/>
      <c r="AR269" s="34"/>
    </row>
    <row r="270" spans="38:44" x14ac:dyDescent="0.2">
      <c r="AL270" s="36"/>
      <c r="AM270" s="34"/>
      <c r="AN270" s="34"/>
      <c r="AO270" s="34"/>
      <c r="AP270" s="34"/>
      <c r="AQ270" s="34"/>
      <c r="AR270" s="34"/>
    </row>
    <row r="271" spans="38:44" x14ac:dyDescent="0.2">
      <c r="AL271" s="36"/>
      <c r="AM271" s="34"/>
      <c r="AN271" s="34"/>
      <c r="AO271" s="34"/>
      <c r="AP271" s="34"/>
      <c r="AQ271" s="34"/>
      <c r="AR271" s="34"/>
    </row>
    <row r="272" spans="38:44" x14ac:dyDescent="0.2">
      <c r="AL272" s="36"/>
      <c r="AM272" s="34"/>
      <c r="AN272" s="34"/>
      <c r="AO272" s="34"/>
      <c r="AP272" s="34"/>
      <c r="AQ272" s="34"/>
      <c r="AR272" s="34"/>
    </row>
    <row r="273" spans="38:44" x14ac:dyDescent="0.2">
      <c r="AL273" s="36"/>
      <c r="AM273" s="34"/>
      <c r="AN273" s="34"/>
      <c r="AO273" s="34"/>
      <c r="AP273" s="34"/>
      <c r="AQ273" s="34"/>
      <c r="AR273" s="34"/>
    </row>
    <row r="274" spans="38:44" x14ac:dyDescent="0.2">
      <c r="AL274" s="36"/>
      <c r="AM274" s="34"/>
      <c r="AN274" s="34"/>
      <c r="AO274" s="34"/>
      <c r="AP274" s="34"/>
      <c r="AQ274" s="34"/>
      <c r="AR274" s="34"/>
    </row>
    <row r="275" spans="38:44" x14ac:dyDescent="0.2">
      <c r="AL275" s="36"/>
      <c r="AM275" s="34"/>
      <c r="AN275" s="34"/>
      <c r="AO275" s="34"/>
      <c r="AP275" s="34"/>
      <c r="AQ275" s="34"/>
      <c r="AR275" s="34"/>
    </row>
    <row r="276" spans="38:44" x14ac:dyDescent="0.2">
      <c r="AL276" s="36"/>
      <c r="AM276" s="34"/>
      <c r="AN276" s="34"/>
      <c r="AO276" s="34"/>
      <c r="AP276" s="34"/>
      <c r="AQ276" s="34"/>
      <c r="AR276" s="34"/>
    </row>
    <row r="277" spans="38:44" x14ac:dyDescent="0.2">
      <c r="AL277" s="36"/>
      <c r="AM277" s="34"/>
      <c r="AN277" s="34"/>
      <c r="AO277" s="34"/>
      <c r="AP277" s="34"/>
      <c r="AQ277" s="34"/>
      <c r="AR277" s="34"/>
    </row>
    <row r="278" spans="38:44" x14ac:dyDescent="0.2">
      <c r="AL278" s="36"/>
      <c r="AM278" s="34"/>
      <c r="AN278" s="34"/>
      <c r="AO278" s="34"/>
      <c r="AP278" s="34"/>
      <c r="AQ278" s="34"/>
      <c r="AR278" s="34"/>
    </row>
    <row r="279" spans="38:44" x14ac:dyDescent="0.2">
      <c r="AL279" s="36"/>
      <c r="AM279" s="34"/>
      <c r="AN279" s="34"/>
      <c r="AO279" s="34"/>
      <c r="AP279" s="34"/>
      <c r="AQ279" s="34"/>
      <c r="AR279" s="34"/>
    </row>
    <row r="280" spans="38:44" x14ac:dyDescent="0.2">
      <c r="AL280" s="36"/>
      <c r="AM280" s="34"/>
      <c r="AN280" s="34"/>
      <c r="AO280" s="34"/>
      <c r="AP280" s="34"/>
      <c r="AQ280" s="34"/>
      <c r="AR280" s="34"/>
    </row>
    <row r="281" spans="38:44" x14ac:dyDescent="0.2">
      <c r="AL281" s="36"/>
      <c r="AM281" s="34"/>
      <c r="AN281" s="34"/>
      <c r="AO281" s="34"/>
      <c r="AP281" s="34"/>
      <c r="AQ281" s="34"/>
      <c r="AR281" s="34"/>
    </row>
    <row r="282" spans="38:44" x14ac:dyDescent="0.2">
      <c r="AL282" s="36"/>
      <c r="AM282" s="34"/>
      <c r="AN282" s="34"/>
      <c r="AO282" s="34"/>
      <c r="AP282" s="34"/>
      <c r="AQ282" s="34"/>
      <c r="AR282" s="34"/>
    </row>
    <row r="283" spans="38:44" x14ac:dyDescent="0.2">
      <c r="AL283" s="36"/>
      <c r="AM283" s="34"/>
      <c r="AN283" s="34"/>
      <c r="AO283" s="34"/>
      <c r="AP283" s="34"/>
      <c r="AQ283" s="34"/>
      <c r="AR283" s="34"/>
    </row>
    <row r="284" spans="38:44" x14ac:dyDescent="0.2">
      <c r="AL284" s="36"/>
      <c r="AM284" s="34"/>
      <c r="AN284" s="34"/>
      <c r="AO284" s="34"/>
      <c r="AP284" s="34"/>
      <c r="AQ284" s="34"/>
      <c r="AR284" s="34"/>
    </row>
    <row r="285" spans="38:44" x14ac:dyDescent="0.2">
      <c r="AL285" s="36"/>
      <c r="AM285" s="34"/>
      <c r="AN285" s="34"/>
      <c r="AO285" s="34"/>
      <c r="AP285" s="34"/>
      <c r="AQ285" s="34"/>
      <c r="AR285" s="34"/>
    </row>
    <row r="286" spans="38:44" x14ac:dyDescent="0.2">
      <c r="AL286" s="36"/>
      <c r="AM286" s="34"/>
      <c r="AN286" s="34"/>
      <c r="AO286" s="34"/>
      <c r="AP286" s="34"/>
      <c r="AQ286" s="34"/>
      <c r="AR286" s="34"/>
    </row>
    <row r="287" spans="38:44" x14ac:dyDescent="0.2">
      <c r="AL287" s="36"/>
      <c r="AM287" s="34"/>
      <c r="AN287" s="34"/>
      <c r="AO287" s="34"/>
      <c r="AP287" s="34"/>
      <c r="AQ287" s="34"/>
      <c r="AR287" s="34"/>
    </row>
    <row r="288" spans="38:44" x14ac:dyDescent="0.2">
      <c r="AL288" s="36"/>
      <c r="AM288" s="34"/>
      <c r="AN288" s="34"/>
      <c r="AO288" s="34"/>
      <c r="AP288" s="34"/>
      <c r="AQ288" s="34"/>
      <c r="AR288" s="34"/>
    </row>
    <row r="289" spans="38:44" x14ac:dyDescent="0.2">
      <c r="AL289" s="36"/>
      <c r="AM289" s="34"/>
      <c r="AN289" s="34"/>
      <c r="AO289" s="34"/>
      <c r="AP289" s="34"/>
      <c r="AQ289" s="34"/>
      <c r="AR289" s="34"/>
    </row>
    <row r="290" spans="38:44" x14ac:dyDescent="0.2">
      <c r="AL290" s="36"/>
      <c r="AM290" s="34"/>
      <c r="AN290" s="34"/>
      <c r="AO290" s="34"/>
      <c r="AP290" s="34"/>
      <c r="AQ290" s="34"/>
      <c r="AR290" s="34"/>
    </row>
    <row r="291" spans="38:44" x14ac:dyDescent="0.2">
      <c r="AL291" s="36"/>
      <c r="AM291" s="34"/>
      <c r="AN291" s="34"/>
      <c r="AO291" s="34"/>
      <c r="AP291" s="34"/>
      <c r="AQ291" s="34"/>
      <c r="AR291" s="34"/>
    </row>
    <row r="292" spans="38:44" x14ac:dyDescent="0.2">
      <c r="AL292" s="36"/>
      <c r="AM292" s="34"/>
      <c r="AN292" s="34"/>
      <c r="AO292" s="34"/>
      <c r="AP292" s="34"/>
      <c r="AQ292" s="34"/>
      <c r="AR292" s="34"/>
    </row>
    <row r="293" spans="38:44" x14ac:dyDescent="0.2">
      <c r="AL293" s="36"/>
      <c r="AM293" s="34"/>
      <c r="AN293" s="34"/>
      <c r="AO293" s="34"/>
      <c r="AP293" s="34"/>
      <c r="AQ293" s="34"/>
      <c r="AR293" s="34"/>
    </row>
    <row r="294" spans="38:44" x14ac:dyDescent="0.2">
      <c r="AL294" s="36"/>
      <c r="AM294" s="34"/>
      <c r="AN294" s="34"/>
      <c r="AO294" s="34"/>
      <c r="AP294" s="34"/>
      <c r="AQ294" s="34"/>
      <c r="AR294" s="34"/>
    </row>
    <row r="295" spans="38:44" x14ac:dyDescent="0.2">
      <c r="AL295" s="36"/>
      <c r="AM295" s="34"/>
      <c r="AN295" s="34"/>
      <c r="AO295" s="34"/>
      <c r="AP295" s="34"/>
      <c r="AQ295" s="34"/>
      <c r="AR295" s="34"/>
    </row>
    <row r="296" spans="38:44" x14ac:dyDescent="0.2">
      <c r="AL296" s="36"/>
      <c r="AM296" s="34"/>
      <c r="AN296" s="34"/>
      <c r="AO296" s="34"/>
      <c r="AP296" s="34"/>
      <c r="AQ296" s="34"/>
      <c r="AR296" s="34"/>
    </row>
    <row r="297" spans="38:44" x14ac:dyDescent="0.2">
      <c r="AL297" s="36"/>
      <c r="AM297" s="34"/>
      <c r="AN297" s="34"/>
      <c r="AO297" s="34"/>
      <c r="AP297" s="34"/>
      <c r="AQ297" s="34"/>
      <c r="AR297" s="34"/>
    </row>
    <row r="298" spans="38:44" x14ac:dyDescent="0.2">
      <c r="AL298" s="36"/>
      <c r="AM298" s="34"/>
      <c r="AN298" s="34"/>
      <c r="AO298" s="34"/>
      <c r="AP298" s="34"/>
      <c r="AQ298" s="34"/>
      <c r="AR298" s="34"/>
    </row>
    <row r="299" spans="38:44" x14ac:dyDescent="0.2">
      <c r="AL299" s="36"/>
      <c r="AM299" s="34"/>
      <c r="AN299" s="34"/>
      <c r="AO299" s="34"/>
      <c r="AP299" s="34"/>
      <c r="AQ299" s="34"/>
      <c r="AR299" s="34"/>
    </row>
    <row r="300" spans="38:44" x14ac:dyDescent="0.2">
      <c r="AL300" s="36"/>
      <c r="AM300" s="34"/>
      <c r="AN300" s="34"/>
      <c r="AO300" s="34"/>
      <c r="AP300" s="34"/>
      <c r="AQ300" s="34"/>
      <c r="AR300" s="34"/>
    </row>
    <row r="301" spans="38:44" x14ac:dyDescent="0.2">
      <c r="AL301" s="36"/>
      <c r="AM301" s="34"/>
      <c r="AN301" s="34"/>
      <c r="AO301" s="34"/>
      <c r="AP301" s="34"/>
      <c r="AQ301" s="34"/>
      <c r="AR301" s="34"/>
    </row>
    <row r="302" spans="38:44" x14ac:dyDescent="0.2">
      <c r="AL302" s="36"/>
      <c r="AM302" s="34"/>
      <c r="AN302" s="34"/>
      <c r="AO302" s="34"/>
      <c r="AP302" s="34"/>
      <c r="AQ302" s="34"/>
      <c r="AR302" s="34"/>
    </row>
    <row r="303" spans="38:44" x14ac:dyDescent="0.2">
      <c r="AL303" s="36"/>
      <c r="AM303" s="34"/>
      <c r="AN303" s="34"/>
      <c r="AO303" s="34"/>
      <c r="AP303" s="34"/>
      <c r="AQ303" s="34"/>
      <c r="AR303" s="34"/>
    </row>
    <row r="304" spans="38:44" x14ac:dyDescent="0.2">
      <c r="AL304" s="36"/>
      <c r="AM304" s="34"/>
      <c r="AN304" s="34"/>
      <c r="AO304" s="34"/>
      <c r="AP304" s="34"/>
      <c r="AQ304" s="34"/>
      <c r="AR304" s="34"/>
    </row>
    <row r="305" spans="38:44" x14ac:dyDescent="0.2">
      <c r="AL305" s="36"/>
      <c r="AM305" s="34"/>
      <c r="AN305" s="34"/>
      <c r="AO305" s="34"/>
      <c r="AP305" s="34"/>
      <c r="AQ305" s="34"/>
      <c r="AR305" s="34"/>
    </row>
    <row r="306" spans="38:44" x14ac:dyDescent="0.2">
      <c r="AL306" s="36"/>
      <c r="AM306" s="34"/>
      <c r="AN306" s="34"/>
      <c r="AO306" s="34"/>
      <c r="AP306" s="34"/>
      <c r="AQ306" s="34"/>
      <c r="AR306" s="34"/>
    </row>
  </sheetData>
  <sheetProtection sheet="1" objects="1" scenarios="1"/>
  <phoneticPr fontId="9"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Diagramme</vt:lpstr>
      </vt:variant>
      <vt:variant>
        <vt:i4>5</vt:i4>
      </vt:variant>
    </vt:vector>
  </HeadingPairs>
  <TitlesOfParts>
    <vt:vector size="9" baseType="lpstr">
      <vt:lpstr>Eingabe</vt:lpstr>
      <vt:lpstr>Ergebnisse</vt:lpstr>
      <vt:lpstr>ReadMe</vt:lpstr>
      <vt:lpstr>Hilfsrechnungen</vt:lpstr>
      <vt:lpstr>Stand-Diagramm</vt:lpstr>
      <vt:lpstr>Gang-Diagramm(neu)</vt:lpstr>
      <vt:lpstr>Gang-Diagramm</vt:lpstr>
      <vt:lpstr>Häufigkeits-Diagramm</vt:lpstr>
      <vt:lpstr>Rhythmus</vt:lpstr>
    </vt:vector>
  </TitlesOfParts>
  <Company>Endress+Hauser GmbH+Co.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 Wacker</dc:creator>
  <cp:lastModifiedBy>Ralf Wacker</cp:lastModifiedBy>
  <cp:lastPrinted>2004-11-29T15:45:54Z</cp:lastPrinted>
  <dcterms:created xsi:type="dcterms:W3CDTF">2004-09-23T11:01:40Z</dcterms:created>
  <dcterms:modified xsi:type="dcterms:W3CDTF">2020-01-22T16:03:51Z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988f0a4-524a-45f2-829d-417725fa4957_Enabled">
    <vt:lpwstr>True</vt:lpwstr>
  </property>
  <property fmtid="{D5CDD505-2E9C-101B-9397-08002B2CF9AE}" pid="3" name="MSIP_Label_2988f0a4-524a-45f2-829d-417725fa4957_SiteId">
    <vt:lpwstr>52daf2a9-3b73-4da4-ac6a-3f81adc92b7e</vt:lpwstr>
  </property>
  <property fmtid="{D5CDD505-2E9C-101B-9397-08002B2CF9AE}" pid="4" name="MSIP_Label_2988f0a4-524a-45f2-829d-417725fa4957_Owner">
    <vt:lpwstr>ralf.wacker@endress.com</vt:lpwstr>
  </property>
  <property fmtid="{D5CDD505-2E9C-101B-9397-08002B2CF9AE}" pid="5" name="MSIP_Label_2988f0a4-524a-45f2-829d-417725fa4957_SetDate">
    <vt:lpwstr>2020-01-22T11:18:37.4510381Z</vt:lpwstr>
  </property>
  <property fmtid="{D5CDD505-2E9C-101B-9397-08002B2CF9AE}" pid="6" name="MSIP_Label_2988f0a4-524a-45f2-829d-417725fa4957_Name">
    <vt:lpwstr>Not Protected</vt:lpwstr>
  </property>
  <property fmtid="{D5CDD505-2E9C-101B-9397-08002B2CF9AE}" pid="7" name="MSIP_Label_2988f0a4-524a-45f2-829d-417725fa4957_Application">
    <vt:lpwstr>Microsoft Azure Information Protection</vt:lpwstr>
  </property>
  <property fmtid="{D5CDD505-2E9C-101B-9397-08002B2CF9AE}" pid="8" name="MSIP_Label_2988f0a4-524a-45f2-829d-417725fa4957_ActionId">
    <vt:lpwstr>e36b0d9a-d910-4df1-bc9e-c33fb4dabeb5</vt:lpwstr>
  </property>
  <property fmtid="{D5CDD505-2E9C-101B-9397-08002B2CF9AE}" pid="9" name="MSIP_Label_2988f0a4-524a-45f2-829d-417725fa4957_Extended_MSFT_Method">
    <vt:lpwstr>Automatic</vt:lpwstr>
  </property>
  <property fmtid="{D5CDD505-2E9C-101B-9397-08002B2CF9AE}" pid="10" name="Sensitivity">
    <vt:lpwstr>Not Protected</vt:lpwstr>
  </property>
</Properties>
</file>